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екомендации" sheetId="1" state="visible" r:id="rId1"/>
    <sheet xmlns:r="http://schemas.openxmlformats.org/officeDocument/2006/relationships" name="Рынок сегодня" sheetId="2" state="visible" r:id="rId2"/>
    <sheet xmlns:r="http://schemas.openxmlformats.org/officeDocument/2006/relationships" name="Настройки и правила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+0.0%;-0.0%;0.0%"/>
    <numFmt numFmtId="165" formatCode="0.0%"/>
  </numFmts>
  <fonts count="8">
    <font>
      <name val="Calibri"/>
      <family val="2"/>
      <color theme="1"/>
      <sz val="11"/>
      <scheme val="minor"/>
    </font>
    <font>
      <name val="Arial"/>
      <b val="1"/>
      <color rgb="001A1A1A"/>
      <sz val="15"/>
    </font>
    <font>
      <name val="Arial"/>
      <b val="1"/>
      <color rgb="00E1253D"/>
      <sz val="10"/>
    </font>
    <font>
      <name val="Arial"/>
      <b val="1"/>
      <color rgb="001A1A1A"/>
      <sz val="10"/>
    </font>
    <font>
      <name val="Arial"/>
      <color rgb="00202020"/>
      <sz val="10"/>
    </font>
    <font>
      <name val="Arial"/>
      <b val="1"/>
      <color rgb="00202020"/>
      <sz val="10"/>
    </font>
    <font>
      <name val="Arial"/>
      <color rgb="006B7280"/>
      <sz val="10"/>
    </font>
    <font>
      <name val="Arial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AEDF2"/>
      </patternFill>
    </fill>
    <fill>
      <patternFill patternType="solid">
        <fgColor rgb="00FFF2A8"/>
      </patternFill>
    </fill>
    <fill>
      <patternFill patternType="solid">
        <fgColor rgb="001A1A1A"/>
      </patternFill>
    </fill>
    <fill>
      <patternFill patternType="solid">
        <fgColor rgb="00FDECEE"/>
      </patternFill>
    </fill>
  </fills>
  <borders count="5">
    <border>
      <left/>
      <right/>
      <top/>
      <bottom/>
      <diagonal/>
    </border>
    <border>
      <left style="thin">
        <color rgb="00C9CFD8"/>
      </left>
      <right style="thin">
        <color rgb="00C9CFD8"/>
      </right>
      <top style="thin">
        <color rgb="00C9CFD8"/>
      </top>
      <bottom style="thin">
        <color rgb="00C9CFD8"/>
      </bottom>
    </border>
    <border>
      <left/>
      <right/>
      <top style="thin">
        <color rgb="00C9CFD8"/>
      </top>
      <bottom/>
      <diagonal/>
    </border>
    <border>
      <left/>
      <right style="thin">
        <color rgb="00C9CFD8"/>
      </right>
      <top style="thin">
        <color rgb="00C9CFD8"/>
      </top>
      <bottom/>
      <diagonal/>
    </border>
    <border>
      <left/>
      <right style="thin">
        <color rgb="00C9CFD8"/>
      </right>
      <top style="thin">
        <color rgb="00C9CFD8"/>
      </top>
      <bottom style="thin">
        <color rgb="00C9CFD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5" fillId="0" borderId="0" pivotButton="0" quotePrefix="0" xfId="0"/>
    <xf numFmtId="0" fontId="7" fillId="4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/>
    </xf>
    <xf numFmtId="0" fontId="4" fillId="0" borderId="1" applyAlignment="1" pivotButton="0" quotePrefix="0" xfId="0">
      <alignment vertical="top" wrapText="1"/>
    </xf>
    <xf numFmtId="3" fontId="4" fillId="3" borderId="1" applyAlignment="1" pivotButton="0" quotePrefix="0" xfId="0">
      <alignment vertical="top"/>
    </xf>
    <xf numFmtId="0" fontId="4" fillId="0" borderId="1" applyAlignment="1" pivotButton="0" quotePrefix="0" xfId="0">
      <alignment horizontal="center" vertical="top" wrapText="1"/>
    </xf>
    <xf numFmtId="3" fontId="4" fillId="0" borderId="1" applyAlignment="1" pivotButton="0" quotePrefix="0" xfId="0">
      <alignment vertical="top"/>
    </xf>
    <xf numFmtId="2" fontId="4" fillId="0" borderId="1" applyAlignment="1" pivotButton="0" quotePrefix="0" xfId="0">
      <alignment vertical="top"/>
    </xf>
    <xf numFmtId="0" fontId="4" fillId="3" borderId="1" applyAlignment="1" pivotButton="0" quotePrefix="0" xfId="0">
      <alignment horizontal="center" vertical="top" wrapText="1"/>
    </xf>
    <xf numFmtId="2" fontId="4" fillId="3" borderId="1" applyAlignment="1" pivotButton="0" quotePrefix="0" xfId="0">
      <alignment vertical="top"/>
    </xf>
    <xf numFmtId="3" fontId="5" fillId="5" borderId="1" applyAlignment="1" pivotButton="0" quotePrefix="0" xfId="0">
      <alignment vertical="top"/>
    </xf>
    <xf numFmtId="164" fontId="4" fillId="0" borderId="1" applyAlignment="1" pivotButton="0" quotePrefix="0" xfId="0">
      <alignment vertical="top"/>
    </xf>
    <xf numFmtId="165" fontId="4" fillId="0" borderId="1" applyAlignment="1" pivotButton="0" quotePrefix="0" xfId="0">
      <alignment vertical="top"/>
    </xf>
    <xf numFmtId="9" fontId="4" fillId="3" borderId="1" applyAlignment="1" pivotButton="0" quotePrefix="0" xfId="0">
      <alignment vertical="top"/>
    </xf>
    <xf numFmtId="0" fontId="6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0" borderId="1" pivotButton="0" quotePrefix="0" xfId="0"/>
    <xf numFmtId="3" fontId="4" fillId="3" borderId="1" applyAlignment="1" pivotButton="0" quotePrefix="0" xfId="0">
      <alignment vertical="top" wrapText="1"/>
    </xf>
    <xf numFmtId="0" fontId="4" fillId="3" borderId="1" applyAlignment="1" pivotButton="0" quotePrefix="0" xfId="0">
      <alignment horizontal="center"/>
    </xf>
    <xf numFmtId="0" fontId="3" fillId="2" borderId="1" applyAlignment="1" pivotButton="0" quotePrefix="0" xfId="0">
      <alignment vertical="top" wrapText="1"/>
    </xf>
    <xf numFmtId="9" fontId="5" fillId="3" borderId="1" applyAlignment="1" pivotButton="0" quotePrefix="0" xfId="0">
      <alignment vertical="top" wrapText="1"/>
    </xf>
    <xf numFmtId="3" fontId="5" fillId="3" borderId="1" applyAlignment="1" pivotButton="0" quotePrefix="0" xfId="0">
      <alignment vertical="top" wrapText="1"/>
    </xf>
    <xf numFmtId="1" fontId="5" fillId="3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0" fillId="0" borderId="4" pivotButton="0" quotePrefix="0" xfId="0"/>
  </cellXfs>
  <cellStyles count="1">
    <cellStyle name="Normal" xfId="0" builtinId="0" hidden="0"/>
  </cellStyles>
  <dxfs count="2">
    <dxf>
      <font>
        <name val="Arial"/>
        <b val="1"/>
        <color rgb="001E7B34"/>
      </font>
    </dxf>
    <dxf>
      <font>
        <name val="Arial"/>
        <b val="1"/>
        <color rgb="00E1253D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E1253D"/>
    <outlinePr summaryBelow="1" summaryRight="1"/>
    <pageSetUpPr/>
  </sheetPr>
  <dimension ref="A1:AB29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34" customWidth="1" min="2" max="2"/>
    <col width="10" customWidth="1" min="3" max="3"/>
    <col width="9" customWidth="1" min="4" max="4"/>
    <col width="10" customWidth="1" min="5" max="5"/>
    <col width="10" customWidth="1" min="6" max="6"/>
    <col width="10" customWidth="1" min="7" max="7"/>
    <col width="10" customWidth="1" min="8" max="8"/>
    <col width="8" customWidth="1" min="9" max="9"/>
    <col width="15" customWidth="1" min="10" max="10"/>
    <col width="8" customWidth="1" min="11" max="11"/>
    <col width="12" customWidth="1" min="12" max="12"/>
    <col width="9" customWidth="1" min="13" max="13"/>
    <col width="8" customWidth="1" min="14" max="14"/>
    <col width="8" customWidth="1" min="15" max="15"/>
    <col width="8" customWidth="1" min="16" max="16"/>
    <col width="58" customWidth="1" min="17" max="17"/>
    <col width="10" customWidth="1" min="18" max="18"/>
    <col width="2" customWidth="1" min="19" max="19"/>
    <col width="10" customWidth="1" min="20" max="20"/>
    <col width="9" customWidth="1" min="21" max="21"/>
    <col width="9" customWidth="1" min="22" max="22"/>
    <col width="11" customWidth="1" min="23" max="23"/>
    <col width="11" customWidth="1" min="24" max="24"/>
    <col width="10" customWidth="1" min="25" max="25"/>
    <col width="10" customWidth="1" min="26" max="26"/>
    <col width="10" customWidth="1" min="27" max="27"/>
    <col width="11" customWidth="1" min="28" max="28"/>
  </cols>
  <sheetData>
    <row r="1">
      <c r="A1" s="1" t="inlineStr">
        <is>
          <t>Рекомендации по ценам · категория «Электрочайники» · маркетплейс</t>
        </is>
      </c>
    </row>
    <row r="2">
      <c r="A2" s="2" t="inlineStr">
        <is>
          <t>ПРИМЕР, ДАННЫЕ УСЛОВНЫЕ: товары, цены, себестоимость и конкуренты придуманы для показа. Так выглядит файл, который приходит каждое утро.</t>
        </is>
      </c>
    </row>
    <row r="3">
      <c r="A3" s="3" t="str">
        <f>"Поднять: "&amp;COUNTIF(M6:M25,"&gt;0")&amp;"   ·   Снизить: "&amp;COUNTIF(M6:M25,"&lt;0")&amp;"   ·   Оставить: "&amp;COUNTIF(M6:M25,0)&amp;"   ·   Всего товаров: "&amp;COUNTA(A6:A25)</f>
        <v>Поднять: 6   ·   Снизить: 7   ·   Оставить: 7   ·   Всего товаров: 20</v>
      </c>
    </row>
    <row r="4">
      <c r="A4" s="4" t="inlineStr">
        <is>
          <t>Товар</t>
        </is>
      </c>
      <c r="D4" s="4" t="inlineStr">
        <is>
          <t>Рынок сегодня</t>
        </is>
      </c>
      <c r="J4" s="4" t="inlineStr">
        <is>
          <t>Решение</t>
        </is>
      </c>
      <c r="T4" s="4" t="inlineStr">
        <is>
          <t>Экономика товара (ввод)</t>
        </is>
      </c>
      <c r="W4" s="4" t="inlineStr">
        <is>
          <t>Как получилась цена</t>
        </is>
      </c>
    </row>
    <row r="5" ht="44" customHeight="1">
      <c r="A5" s="5" t="inlineStr">
        <is>
          <t>Код товара</t>
        </is>
      </c>
      <c r="B5" s="5" t="inlineStr">
        <is>
          <t>Товар</t>
        </is>
      </c>
      <c r="C5" s="5" t="inlineStr">
        <is>
          <t>Текущая цена, ₽</t>
        </is>
      </c>
      <c r="D5" s="5" t="inlineStr">
        <is>
          <t>Аналогов в наличии</t>
        </is>
      </c>
      <c r="E5" s="5" t="inlineStr">
        <is>
          <t>Мин. рынка, ₽</t>
        </is>
      </c>
      <c r="F5" s="5" t="inlineStr">
        <is>
          <t>Медиана рынка, ₽</t>
        </is>
      </c>
      <c r="G5" s="5" t="inlineStr">
        <is>
          <t>Коридор от, ₽</t>
        </is>
      </c>
      <c r="H5" s="5" t="inlineStr">
        <is>
          <t>Коридор до, ₽</t>
        </is>
      </c>
      <c r="I5" s="5" t="inlineStr">
        <is>
          <t>Индекс цены</t>
        </is>
      </c>
      <c r="J5" s="5" t="inlineStr">
        <is>
          <t>Стратегия</t>
        </is>
      </c>
      <c r="K5" s="5" t="inlineStr">
        <is>
          <t>Целевой индекс</t>
        </is>
      </c>
      <c r="L5" s="5" t="inlineStr">
        <is>
          <t>Рекомендо­ванная цена, ₽</t>
        </is>
      </c>
      <c r="M5" s="5" t="inlineStr">
        <is>
          <t>Изменение</t>
        </is>
      </c>
      <c r="N5" s="5" t="inlineStr">
        <is>
          <t>Маржа сейчас</t>
        </is>
      </c>
      <c r="O5" s="5" t="inlineStr">
        <is>
          <t>Маржа после</t>
        </is>
      </c>
      <c r="P5" s="5" t="inlineStr">
        <is>
          <t>Мин. маржа</t>
        </is>
      </c>
      <c r="Q5" s="5" t="inlineStr">
        <is>
          <t>Причина изменения или причина оставить цену</t>
        </is>
      </c>
      <c r="R5" s="5" t="inlineStr">
        <is>
          <t>Утвердить (Да / Нет)</t>
        </is>
      </c>
      <c r="T5" s="5" t="inlineStr">
        <is>
          <t>Себестои­мость, ₽</t>
        </is>
      </c>
      <c r="U5" s="5" t="inlineStr">
        <is>
          <t>Комиссия площадки</t>
        </is>
      </c>
      <c r="V5" s="5" t="inlineStr">
        <is>
          <t>Логистика, ₽/шт.</t>
        </is>
      </c>
      <c r="W5" s="5" t="inlineStr">
        <is>
          <t>Нижняя граница по марже, ₽</t>
        </is>
      </c>
      <c r="X5" s="5" t="inlineStr">
        <is>
          <t>Ориентир стратегии, ₽</t>
        </is>
      </c>
      <c r="Y5" s="5" t="inlineStr">
        <is>
          <t>Однодневная акция конкурента</t>
        </is>
      </c>
      <c r="Z5" s="5" t="inlineStr">
        <is>
          <t>С учётом шага, ₽</t>
        </is>
      </c>
      <c r="AA5" s="5" t="inlineStr">
        <is>
          <t>Округлено, ₽</t>
        </is>
      </c>
      <c r="AB5" s="5" t="inlineStr">
        <is>
          <t>Не ниже границы маржи, ₽</t>
        </is>
      </c>
    </row>
    <row r="6" ht="28" customHeight="1">
      <c r="A6" s="6" t="inlineStr">
        <is>
          <t>EK-001</t>
        </is>
      </c>
      <c r="B6" s="7" t="inlineStr">
        <is>
          <t>Чайник 1,7 л, стекло, подсветка</t>
        </is>
      </c>
      <c r="C6" s="8" t="n">
        <v>1990</v>
      </c>
      <c r="D6" s="9">
        <f>COUNT('Рынок сегодня'!C6:J6)</f>
        <v>7</v>
      </c>
      <c r="E6" s="10">
        <f>IF(D6=0,"",MIN('Рынок сегодня'!C6:J6))</f>
        <v>2090</v>
      </c>
      <c r="F6" s="10">
        <f>IF(D6=0,"",MEDIAN('Рынок сегодня'!C6:J6))</f>
        <v>2190</v>
      </c>
      <c r="G6" s="10">
        <f>IF(D6&lt;'Настройки и правила'!$B$8,"",PERCENTILE('Рынок сегодня'!C6:J6,'Настройки и правила'!$B$9))</f>
        <v>2108</v>
      </c>
      <c r="H6" s="10">
        <f>IF(D6&lt;'Настройки и правила'!$B$8,"",PERCENTILE('Рынок сегодня'!C6:J6,'Настройки и правила'!$B$10))</f>
        <v>2370</v>
      </c>
      <c r="I6" s="11">
        <f>IF(F6="","",C6/F6)</f>
        <v>0.908675799086758</v>
      </c>
      <c r="J6" s="12" t="inlineStr">
        <is>
          <t>Медиана рынка</t>
        </is>
      </c>
      <c r="K6" s="13" t="n"/>
      <c r="L6" s="14">
        <f>IF(ABS(AB6-C6)/C6&lt;'Настройки и правила'!$B$5,IF(C6&lt;W6,AB6,C6),AB6)</f>
        <v>2090</v>
      </c>
      <c r="M6" s="15">
        <f>L6/C6-1</f>
        <v>0.05025125628140703</v>
      </c>
      <c r="N6" s="16">
        <f>(C6-T6-V6-C6*U6)/C6</f>
        <v>0.22688442211055276</v>
      </c>
      <c r="O6" s="16">
        <f>(L6-T6-V6-L6*U6)/L6</f>
        <v>0.2566985645933014</v>
      </c>
      <c r="P6" s="17" t="n">
        <v>0.12</v>
      </c>
      <c r="Q6" s="7" t="str">
        <f>IF(D6=0,"Оставить: аналогов в наличии нет, сравнивать не с чем",IF(C6&lt;W6,"Поднять до границы маржи: сейчас маржа "&amp;ROUND(N6*100,0)&amp;"%"&amp;", минимум "&amp;ROUND(P6*100,0)&amp;"%",IF(AND(Y6="Да",L6=C6),"Оставить: у конкурента акция на один день, на неё не реагируем",IF(X6&lt;W6,IF(L6=C6,"Оставить: ориентир "&amp;ROUND(X6,0)&amp;" ₽"&amp;" ниже вашей минимальной маржи, дальше не снижаем","Снизить только до границы маржи: ориентир "&amp;ROUND(X6,0)&amp;" ₽"&amp;" ниже минимальной маржи"),IF(L6=C6,IF(AND(J6="Коридор рынка",D6&gt;='Настройки и правила'!$B$8),"Оставить: цена внутри коридора рынка",IF(ABS(X6-C6)&lt;0.5,"Оставить: цена соответствует стратегии","Оставить: до ориентира "&amp;ROUND(X6,0)&amp;" ₽"&amp;" меньше шага округления")),IF(ABS(Z6-X6)&gt;0.5,IF(L6&gt;C6,"Поднять","Снизить")&amp;": за один раз не больше "&amp;ROUND('Настройки и правила'!$B$4*100,0)&amp;"%"&amp;", до ориентира "&amp;ROUND(X6,0)&amp;" ₽"&amp;" дойдём за несколько шагов",IF(L6&gt;C6,"Поднять: дешевле ориентира "&amp;ROUND(X6,0)&amp;" ₽"&amp;" — маржу отдаём зря","Снизить: дороже ориентира "&amp;ROUND(X6,0)&amp;" ₽"&amp;" — рискуем продажами")))))))&amp;IF(AND(J6="Коридор рынка",D6&lt;'Настройки и правила'!$B$8,D6&gt;0),". Аналогов меньше "&amp;'Настройки и правила'!$B$8&amp;" — вместо коридора держимся медианы","")</f>
        <v>Поднять: за один раз не больше 10%, до ориентира 2190 ₽ дойдём за несколько шагов</v>
      </c>
      <c r="R6" s="12" t="n"/>
      <c r="T6" s="8" t="n">
        <v>1050</v>
      </c>
      <c r="U6" s="17" t="n">
        <v>0.15</v>
      </c>
      <c r="V6" s="8" t="n">
        <v>190</v>
      </c>
      <c r="W6" s="10">
        <f>(T6+V6)/(1-U6-P6)</f>
        <v>1698.6301369863015</v>
      </c>
      <c r="X6" s="10">
        <f>IF(D6=0,C6,IF(J6="Минимум рынка",E6,IF(J6="Медиана рынка",F6,IF(J6="Целевой индекс",F6*K6,IF(D6&lt;'Настройки и правила'!$B$8,F6,IF(C6&lt;G6,G6,IF(C6&gt;H6,H6,C6)))))))</f>
        <v>2190</v>
      </c>
      <c r="Y6" s="9" t="str">
        <f>'Рынок сегодня'!K6</f>
        <v>Нет</v>
      </c>
      <c r="Z6" s="10">
        <f>IF(Y6="Да",C6,MIN(MAX(X6,C6*(1-'Настройки и правила'!$B$4)),C6*(1+'Настройки и правила'!$B$4)))</f>
        <v>2189</v>
      </c>
      <c r="AA6" s="10">
        <f>IF((ROUND((Z6+'Настройки и правила'!$B$7)/'Настройки и правила'!$B$6,0)*'Настройки и правила'!$B$6-'Настройки и правила'!$B$7)&gt;C6*(1+'Настройки и правила'!$B$4),(ROUND((Z6+'Настройки и правила'!$B$7)/'Настройки и правила'!$B$6,0)*'Настройки и правила'!$B$6-'Настройки и правила'!$B$7)-'Настройки и правила'!$B$6,IF((ROUND((Z6+'Настройки и правила'!$B$7)/'Настройки и правила'!$B$6,0)*'Настройки и правила'!$B$6-'Настройки и правила'!$B$7)&lt;C6*(1-'Настройки и правила'!$B$4),(ROUND((Z6+'Настройки и правила'!$B$7)/'Настройки и правила'!$B$6,0)*'Настройки и правила'!$B$6-'Настройки и правила'!$B$7)+'Настройки и правила'!$B$6,(ROUND((Z6+'Настройки и правила'!$B$7)/'Настройки и правила'!$B$6,0)*'Настройки и правила'!$B$6-'Настройки и правила'!$B$7)))</f>
        <v>2090</v>
      </c>
      <c r="AB6" s="10">
        <f>MAX(AA6,ROUNDUP((W6+'Настройки и правила'!$B$7)/'Настройки и правила'!$B$6,0)*'Настройки и правила'!$B$6-'Настройки и правила'!$B$7)</f>
        <v>2090</v>
      </c>
    </row>
    <row r="7" ht="28" customHeight="1">
      <c r="A7" s="6" t="inlineStr">
        <is>
          <t>EK-002</t>
        </is>
      </c>
      <c r="B7" s="7" t="inlineStr">
        <is>
          <t>Чайник 1,7 л, нержавеющая сталь</t>
        </is>
      </c>
      <c r="C7" s="8" t="n">
        <v>2890</v>
      </c>
      <c r="D7" s="9">
        <f>COUNT('Рынок сегодня'!C7:J7)</f>
        <v>6</v>
      </c>
      <c r="E7" s="10">
        <f>IF(D7=0,"",MIN('Рынок сегодня'!C7:J7))</f>
        <v>2590</v>
      </c>
      <c r="F7" s="10">
        <f>IF(D7=0,"",MEDIAN('Рынок сегодня'!C7:J7))</f>
        <v>2720</v>
      </c>
      <c r="G7" s="10">
        <f>IF(D7&lt;'Настройки и правила'!$B$8,"",PERCENTILE('Рынок сегодня'!C7:J7,'Настройки и правила'!$B$9))</f>
        <v>2605</v>
      </c>
      <c r="H7" s="10">
        <f>IF(D7&lt;'Настройки и правила'!$B$8,"",PERCENTILE('Рынок сегодня'!C7:J7,'Настройки и правила'!$B$10))</f>
        <v>2790</v>
      </c>
      <c r="I7" s="11">
        <f>IF(F7="","",C7/F7)</f>
        <v>1.0625</v>
      </c>
      <c r="J7" s="12" t="inlineStr">
        <is>
          <t>Медиана рынка</t>
        </is>
      </c>
      <c r="K7" s="13" t="n"/>
      <c r="L7" s="14">
        <f>IF(ABS(AB7-C7)/C7&lt;'Настройки и правила'!$B$5,IF(C7&lt;W7,AB7,C7),AB7)</f>
        <v>2690</v>
      </c>
      <c r="M7" s="15">
        <f>L7/C7-1</f>
        <v>-0.0692041522491349</v>
      </c>
      <c r="N7" s="16">
        <f>(C7-T7-V7-C7*U7)/C7</f>
        <v>0.2963667820069204</v>
      </c>
      <c r="O7" s="16">
        <f>(L7-T7-V7-L7*U7)/L7</f>
        <v>0.25520446096654276</v>
      </c>
      <c r="P7" s="17" t="n">
        <v>0.12</v>
      </c>
      <c r="Q7" s="7" t="str">
        <f>IF(D7=0,"Оставить: аналогов в наличии нет, сравнивать не с чем",IF(C7&lt;W7,"Поднять до границы маржи: сейчас маржа "&amp;ROUND(N7*100,0)&amp;"%"&amp;", минимум "&amp;ROUND(P7*100,0)&amp;"%",IF(AND(Y7="Да",L7=C7),"Оставить: у конкурента акция на один день, на неё не реагируем",IF(X7&lt;W7,IF(L7=C7,"Оставить: ориентир "&amp;ROUND(X7,0)&amp;" ₽"&amp;" ниже вашей минимальной маржи, дальше не снижаем","Снизить только до границы маржи: ориентир "&amp;ROUND(X7,0)&amp;" ₽"&amp;" ниже минимальной маржи"),IF(L7=C7,IF(AND(J7="Коридор рынка",D7&gt;='Настройки и правила'!$B$8),"Оставить: цена внутри коридора рынка",IF(ABS(X7-C7)&lt;0.5,"Оставить: цена соответствует стратегии","Оставить: до ориентира "&amp;ROUND(X7,0)&amp;" ₽"&amp;" меньше шага округления")),IF(ABS(Z7-X7)&gt;0.5,IF(L7&gt;C7,"Поднять","Снизить")&amp;": за один раз не больше "&amp;ROUND('Настройки и правила'!$B$4*100,0)&amp;"%"&amp;", до ориентира "&amp;ROUND(X7,0)&amp;" ₽"&amp;" дойдём за несколько шагов",IF(L7&gt;C7,"Поднять: дешевле ориентира "&amp;ROUND(X7,0)&amp;" ₽"&amp;" — маржу отдаём зря","Снизить: дороже ориентира "&amp;ROUND(X7,0)&amp;" ₽"&amp;" — рискуем продажами")))))))&amp;IF(AND(J7="Коридор рынка",D7&lt;'Настройки и правила'!$B$8,D7&gt;0),". Аналогов меньше "&amp;'Настройки и правила'!$B$8&amp;" — вместо коридора держимся медианы","")</f>
        <v>Снизить: дороже ориентира 2720 ₽ — рискуем продажами</v>
      </c>
      <c r="R7" s="12" t="n"/>
      <c r="T7" s="8" t="n">
        <v>1400</v>
      </c>
      <c r="U7" s="17" t="n">
        <v>0.15</v>
      </c>
      <c r="V7" s="8" t="n">
        <v>200</v>
      </c>
      <c r="W7" s="10">
        <f>(T7+V7)/(1-U7-P7)</f>
        <v>2191.780821917808</v>
      </c>
      <c r="X7" s="10">
        <f>IF(D7=0,C7,IF(J7="Минимум рынка",E7,IF(J7="Медиана рынка",F7,IF(J7="Целевой индекс",F7*K7,IF(D7&lt;'Настройки и правила'!$B$8,F7,IF(C7&lt;G7,G7,IF(C7&gt;H7,H7,C7)))))))</f>
        <v>2720</v>
      </c>
      <c r="Y7" s="9" t="str">
        <f>'Рынок сегодня'!K7</f>
        <v>Нет</v>
      </c>
      <c r="Z7" s="10">
        <f>IF(Y7="Да",C7,MIN(MAX(X7,C7*(1-'Настройки и правила'!$B$4)),C7*(1+'Настройки и правила'!$B$4)))</f>
        <v>2720</v>
      </c>
      <c r="AA7" s="10">
        <f>IF((ROUND((Z7+'Настройки и правила'!$B$7)/'Настройки и правила'!$B$6,0)*'Настройки и правила'!$B$6-'Настройки и правила'!$B$7)&gt;C7*(1+'Настройки и правила'!$B$4),(ROUND((Z7+'Настройки и правила'!$B$7)/'Настройки и правила'!$B$6,0)*'Настройки и правила'!$B$6-'Настройки и правила'!$B$7)-'Настройки и правила'!$B$6,IF((ROUND((Z7+'Настройки и правила'!$B$7)/'Настройки и правила'!$B$6,0)*'Настройки и правила'!$B$6-'Настройки и правила'!$B$7)&lt;C7*(1-'Настройки и правила'!$B$4),(ROUND((Z7+'Настройки и правила'!$B$7)/'Настройки и правила'!$B$6,0)*'Настройки и правила'!$B$6-'Настройки и правила'!$B$7)+'Настройки и правила'!$B$6,(ROUND((Z7+'Настройки и правила'!$B$7)/'Настройки и правила'!$B$6,0)*'Настройки и правила'!$B$6-'Настройки и правила'!$B$7)))</f>
        <v>2690</v>
      </c>
      <c r="AB7" s="10">
        <f>MAX(AA7,ROUNDUP((W7+'Настройки и правила'!$B$7)/'Настройки и правила'!$B$6,0)*'Настройки и правила'!$B$6-'Настройки и правила'!$B$7)</f>
        <v>2690</v>
      </c>
    </row>
    <row r="8" ht="28" customHeight="1">
      <c r="A8" s="6" t="inlineStr">
        <is>
          <t>EK-003</t>
        </is>
      </c>
      <c r="B8" s="7" t="inlineStr">
        <is>
          <t>Чайник 1,5 л, пластик</t>
        </is>
      </c>
      <c r="C8" s="8" t="n">
        <v>1390</v>
      </c>
      <c r="D8" s="9">
        <f>COUNT('Рынок сегодня'!C8:J8)</f>
        <v>5</v>
      </c>
      <c r="E8" s="10">
        <f>IF(D8=0,"",MIN('Рынок сегодня'!C8:J8))</f>
        <v>1190</v>
      </c>
      <c r="F8" s="10">
        <f>IF(D8=0,"",MEDIAN('Рынок сегодня'!C8:J8))</f>
        <v>1350</v>
      </c>
      <c r="G8" s="10">
        <f>IF(D8&lt;'Настройки и правила'!$B$8,"",PERCENTILE('Рынок сегодня'!C8:J8,'Настройки и правила'!$B$9))</f>
        <v>1210</v>
      </c>
      <c r="H8" s="10">
        <f>IF(D8&lt;'Настройки и правила'!$B$8,"",PERCENTILE('Рынок сегодня'!C8:J8,'Настройки и правила'!$B$10))</f>
        <v>1402</v>
      </c>
      <c r="I8" s="11">
        <f>IF(F8="","",C8/F8)</f>
        <v>1.0296296296296297</v>
      </c>
      <c r="J8" s="12" t="inlineStr">
        <is>
          <t>Минимум рынка</t>
        </is>
      </c>
      <c r="K8" s="13" t="n"/>
      <c r="L8" s="14">
        <f>IF(ABS(AB8-C8)/C8&lt;'Настройки и правила'!$B$5,IF(C8&lt;W8,AB8,C8),AB8)</f>
        <v>1390</v>
      </c>
      <c r="M8" s="15">
        <f>L8/C8-1</f>
        <v>0</v>
      </c>
      <c r="N8" s="16">
        <f>(C8-T8-V8-C8*U8)/C8</f>
        <v>0.13776978417266186</v>
      </c>
      <c r="O8" s="16">
        <f>(L8-T8-V8-L8*U8)/L8</f>
        <v>0.13776978417266186</v>
      </c>
      <c r="P8" s="17" t="n">
        <v>0.12</v>
      </c>
      <c r="Q8" s="7" t="str">
        <f>IF(D8=0,"Оставить: аналогов в наличии нет, сравнивать не с чем",IF(C8&lt;W8,"Поднять до границы маржи: сейчас маржа "&amp;ROUND(N8*100,0)&amp;"%"&amp;", минимум "&amp;ROUND(P8*100,0)&amp;"%",IF(AND(Y8="Да",L8=C8),"Оставить: у конкурента акция на один день, на неё не реагируем",IF(X8&lt;W8,IF(L8=C8,"Оставить: ориентир "&amp;ROUND(X8,0)&amp;" ₽"&amp;" ниже вашей минимальной маржи, дальше не снижаем","Снизить только до границы маржи: ориентир "&amp;ROUND(X8,0)&amp;" ₽"&amp;" ниже минимальной маржи"),IF(L8=C8,IF(AND(J8="Коридор рынка",D8&gt;='Настройки и правила'!$B$8),"Оставить: цена внутри коридора рынка",IF(ABS(X8-C8)&lt;0.5,"Оставить: цена соответствует стратегии","Оставить: до ориентира "&amp;ROUND(X8,0)&amp;" ₽"&amp;" меньше шага округления")),IF(ABS(Z8-X8)&gt;0.5,IF(L8&gt;C8,"Поднять","Снизить")&amp;": за один раз не больше "&amp;ROUND('Настройки и правила'!$B$4*100,0)&amp;"%"&amp;", до ориентира "&amp;ROUND(X8,0)&amp;" ₽"&amp;" дойдём за несколько шагов",IF(L8&gt;C8,"Поднять: дешевле ориентира "&amp;ROUND(X8,0)&amp;" ₽"&amp;" — маржу отдаём зря","Снизить: дороже ориентира "&amp;ROUND(X8,0)&amp;" ₽"&amp;" — рискуем продажами")))))))&amp;IF(AND(J8="Коридор рынка",D8&lt;'Настройки и правила'!$B$8,D8&gt;0),". Аналогов меньше "&amp;'Настройки и правила'!$B$8&amp;" — вместо коридора держимся медианы","")</f>
        <v>Оставить: ориентир 1190 ₽ ниже вашей минимальной маржи, дальше не снижаем</v>
      </c>
      <c r="R8" s="12" t="n"/>
      <c r="T8" s="8" t="n">
        <v>820</v>
      </c>
      <c r="U8" s="17" t="n">
        <v>0.15</v>
      </c>
      <c r="V8" s="8" t="n">
        <v>170</v>
      </c>
      <c r="W8" s="10">
        <f>(T8+V8)/(1-U8-P8)</f>
        <v>1356.164383561644</v>
      </c>
      <c r="X8" s="10">
        <f>IF(D8=0,C8,IF(J8="Минимум рынка",E8,IF(J8="Медиана рынка",F8,IF(J8="Целевой индекс",F8*K8,IF(D8&lt;'Настройки и правила'!$B$8,F8,IF(C8&lt;G8,G8,IF(C8&gt;H8,H8,C8)))))))</f>
        <v>1190</v>
      </c>
      <c r="Y8" s="9" t="str">
        <f>'Рынок сегодня'!K8</f>
        <v>Нет</v>
      </c>
      <c r="Z8" s="10">
        <f>IF(Y8="Да",C8,MIN(MAX(X8,C8*(1-'Настройки и правила'!$B$4)),C8*(1+'Настройки и правила'!$B$4)))</f>
        <v>1251</v>
      </c>
      <c r="AA8" s="10">
        <f>IF((ROUND((Z8+'Настройки и правила'!$B$7)/'Настройки и правила'!$B$6,0)*'Настройки и правила'!$B$6-'Настройки и правила'!$B$7)&gt;C8*(1+'Настройки и правила'!$B$4),(ROUND((Z8+'Настройки и правила'!$B$7)/'Настройки и правила'!$B$6,0)*'Настройки и правила'!$B$6-'Настройки и правила'!$B$7)-'Настройки и правила'!$B$6,IF((ROUND((Z8+'Настройки и правила'!$B$7)/'Настройки и правила'!$B$6,0)*'Настройки и правила'!$B$6-'Настройки и правила'!$B$7)&lt;C8*(1-'Настройки и правила'!$B$4),(ROUND((Z8+'Настройки и правила'!$B$7)/'Настройки и правила'!$B$6,0)*'Настройки и правила'!$B$6-'Настройки и правила'!$B$7)+'Настройки и правила'!$B$6,(ROUND((Z8+'Настройки и правила'!$B$7)/'Настройки и правила'!$B$6,0)*'Настройки и правила'!$B$6-'Настройки и правила'!$B$7)))</f>
        <v>1290</v>
      </c>
      <c r="AB8" s="10">
        <f>MAX(AA8,ROUNDUP((W8+'Настройки и правила'!$B$7)/'Настройки и правила'!$B$6,0)*'Настройки и правила'!$B$6-'Настройки и правила'!$B$7)</f>
        <v>1390</v>
      </c>
    </row>
    <row r="9" ht="28" customHeight="1">
      <c r="A9" s="6" t="inlineStr">
        <is>
          <t>EK-004</t>
        </is>
      </c>
      <c r="B9" s="7" t="inlineStr">
        <is>
          <t>Чайник 1,7 л, стекло, выбор температуры</t>
        </is>
      </c>
      <c r="C9" s="8" t="n">
        <v>3490</v>
      </c>
      <c r="D9" s="9">
        <f>COUNT('Рынок сегодня'!C9:J9)</f>
        <v>6</v>
      </c>
      <c r="E9" s="10">
        <f>IF(D9=0,"",MIN('Рынок сегодня'!C9:J9))</f>
        <v>2790</v>
      </c>
      <c r="F9" s="10">
        <f>IF(D9=0,"",MEDIAN('Рынок сегодня'!C9:J9))</f>
        <v>3470</v>
      </c>
      <c r="G9" s="10">
        <f>IF(D9&lt;'Настройки и правила'!$B$8,"",PERCENTILE('Рынок сегодня'!C9:J9,'Настройки и правила'!$B$9))</f>
        <v>2940</v>
      </c>
      <c r="H9" s="10">
        <f>IF(D9&lt;'Настройки и правила'!$B$8,"",PERCENTILE('Рынок сегодня'!C9:J9,'Настройки и правила'!$B$10))</f>
        <v>3590</v>
      </c>
      <c r="I9" s="11">
        <f>IF(F9="","",C9/F9)</f>
        <v>1.005763688760807</v>
      </c>
      <c r="J9" s="12" t="inlineStr">
        <is>
          <t>Минимум рынка</t>
        </is>
      </c>
      <c r="K9" s="13" t="n"/>
      <c r="L9" s="14">
        <f>IF(ABS(AB9-C9)/C9&lt;'Настройки и правила'!$B$5,IF(C9&lt;W9,AB9,C9),AB9)</f>
        <v>3490</v>
      </c>
      <c r="M9" s="15">
        <f>L9/C9-1</f>
        <v>0</v>
      </c>
      <c r="N9" s="16">
        <f>(C9-T9-V9-C9*U9)/C9</f>
        <v>0.24255014326647564</v>
      </c>
      <c r="O9" s="16">
        <f>(L9-T9-V9-L9*U9)/L9</f>
        <v>0.24255014326647564</v>
      </c>
      <c r="P9" s="17" t="n">
        <v>0.12</v>
      </c>
      <c r="Q9" s="7" t="str">
        <f>IF(D9=0,"Оставить: аналогов в наличии нет, сравнивать не с чем",IF(C9&lt;W9,"Поднять до границы маржи: сейчас маржа "&amp;ROUND(N9*100,0)&amp;"%"&amp;", минимум "&amp;ROUND(P9*100,0)&amp;"%",IF(AND(Y9="Да",L9=C9),"Оставить: у конкурента акция на один день, на неё не реагируем",IF(X9&lt;W9,IF(L9=C9,"Оставить: ориентир "&amp;ROUND(X9,0)&amp;" ₽"&amp;" ниже вашей минимальной маржи, дальше не снижаем","Снизить только до границы маржи: ориентир "&amp;ROUND(X9,0)&amp;" ₽"&amp;" ниже минимальной маржи"),IF(L9=C9,IF(AND(J9="Коридор рынка",D9&gt;='Настройки и правила'!$B$8),"Оставить: цена внутри коридора рынка",IF(ABS(X9-C9)&lt;0.5,"Оставить: цена соответствует стратегии","Оставить: до ориентира "&amp;ROUND(X9,0)&amp;" ₽"&amp;" меньше шага округления")),IF(ABS(Z9-X9)&gt;0.5,IF(L9&gt;C9,"Поднять","Снизить")&amp;": за один раз не больше "&amp;ROUND('Настройки и правила'!$B$4*100,0)&amp;"%"&amp;", до ориентира "&amp;ROUND(X9,0)&amp;" ₽"&amp;" дойдём за несколько шагов",IF(L9&gt;C9,"Поднять: дешевле ориентира "&amp;ROUND(X9,0)&amp;" ₽"&amp;" — маржу отдаём зря","Снизить: дороже ориентира "&amp;ROUND(X9,0)&amp;" ₽"&amp;" — рискуем продажами")))))))&amp;IF(AND(J9="Коридор рынка",D9&lt;'Настройки и правила'!$B$8,D9&gt;0),". Аналогов меньше "&amp;'Настройки и правила'!$B$8&amp;" — вместо коридора держимся медианы","")</f>
        <v>Оставить: у конкурента акция на один день, на неё не реагируем</v>
      </c>
      <c r="R9" s="12" t="n"/>
      <c r="T9" s="8" t="n">
        <v>1900</v>
      </c>
      <c r="U9" s="17" t="n">
        <v>0.15</v>
      </c>
      <c r="V9" s="8" t="n">
        <v>220</v>
      </c>
      <c r="W9" s="10">
        <f>(T9+V9)/(1-U9-P9)</f>
        <v>2904.109589041096</v>
      </c>
      <c r="X9" s="10">
        <f>IF(D9=0,C9,IF(J9="Минимум рынка",E9,IF(J9="Медиана рынка",F9,IF(J9="Целевой индекс",F9*K9,IF(D9&lt;'Настройки и правила'!$B$8,F9,IF(C9&lt;G9,G9,IF(C9&gt;H9,H9,C9)))))))</f>
        <v>2790</v>
      </c>
      <c r="Y9" s="9" t="str">
        <f>'Рынок сегодня'!K9</f>
        <v>Да</v>
      </c>
      <c r="Z9" s="10">
        <f>IF(Y9="Да",C9,MIN(MAX(X9,C9*(1-'Настройки и правила'!$B$4)),C9*(1+'Настройки и правила'!$B$4)))</f>
        <v>3490</v>
      </c>
      <c r="AA9" s="10">
        <f>IF((ROUND((Z9+'Настройки и правила'!$B$7)/'Настройки и правила'!$B$6,0)*'Настройки и правила'!$B$6-'Настройки и правила'!$B$7)&gt;C9*(1+'Настройки и правила'!$B$4),(ROUND((Z9+'Настройки и правила'!$B$7)/'Настройки и правила'!$B$6,0)*'Настройки и правила'!$B$6-'Настройки и правила'!$B$7)-'Настройки и правила'!$B$6,IF((ROUND((Z9+'Настройки и правила'!$B$7)/'Настройки и правила'!$B$6,0)*'Настройки и правила'!$B$6-'Настройки и правила'!$B$7)&lt;C9*(1-'Настройки и правила'!$B$4),(ROUND((Z9+'Настройки и правила'!$B$7)/'Настройки и правила'!$B$6,0)*'Настройки и правила'!$B$6-'Настройки и правила'!$B$7)+'Настройки и правила'!$B$6,(ROUND((Z9+'Настройки и правила'!$B$7)/'Настройки и правила'!$B$6,0)*'Настройки и правила'!$B$6-'Настройки и правила'!$B$7)))</f>
        <v>3490</v>
      </c>
      <c r="AB9" s="10">
        <f>MAX(AA9,ROUNDUP((W9+'Настройки и правила'!$B$7)/'Настройки и правила'!$B$6,0)*'Настройки и правила'!$B$6-'Настройки и правила'!$B$7)</f>
        <v>3490</v>
      </c>
    </row>
    <row r="10" ht="28" customHeight="1">
      <c r="A10" s="6" t="inlineStr">
        <is>
          <t>EK-005</t>
        </is>
      </c>
      <c r="B10" s="7" t="inlineStr">
        <is>
          <t>Чайник дорожный 1,0 л</t>
        </is>
      </c>
      <c r="C10" s="8" t="n">
        <v>1690</v>
      </c>
      <c r="D10" s="9">
        <f>COUNT('Рынок сегодня'!C10:J10)</f>
        <v>7</v>
      </c>
      <c r="E10" s="10">
        <f>IF(D10=0,"",MIN('Рынок сегодня'!C10:J10))</f>
        <v>1490</v>
      </c>
      <c r="F10" s="10">
        <f>IF(D10=0,"",MEDIAN('Рынок сегодня'!C10:J10))</f>
        <v>1690</v>
      </c>
      <c r="G10" s="10">
        <f>IF(D10&lt;'Настройки и правила'!$B$8,"",PERCENTILE('Рынок сегодня'!C10:J10,'Настройки и правила'!$B$9))</f>
        <v>1520</v>
      </c>
      <c r="H10" s="10">
        <f>IF(D10&lt;'Настройки и правила'!$B$8,"",PERCENTILE('Рынок сегодня'!C10:J10,'Настройки и правила'!$B$10))</f>
        <v>1782</v>
      </c>
      <c r="I10" s="11">
        <f>IF(F10="","",C10/F10)</f>
        <v>1</v>
      </c>
      <c r="J10" s="12" t="inlineStr">
        <is>
          <t>Коридор рынка</t>
        </is>
      </c>
      <c r="K10" s="13" t="n"/>
      <c r="L10" s="14">
        <f>IF(ABS(AB10-C10)/C10&lt;'Настройки и правила'!$B$5,IF(C10&lt;W10,AB10,C10),AB10)</f>
        <v>1690</v>
      </c>
      <c r="M10" s="15">
        <f>L10/C10-1</f>
        <v>0</v>
      </c>
      <c r="N10" s="16">
        <f>(C10-T10-V10-C10*U10)/C10</f>
        <v>0.2523668639053254</v>
      </c>
      <c r="O10" s="16">
        <f>(L10-T10-V10-L10*U10)/L10</f>
        <v>0.2523668639053254</v>
      </c>
      <c r="P10" s="17" t="n">
        <v>0.12</v>
      </c>
      <c r="Q10" s="7" t="str">
        <f>IF(D10=0,"Оставить: аналогов в наличии нет, сравнивать не с чем",IF(C10&lt;W10,"Поднять до границы маржи: сейчас маржа "&amp;ROUND(N10*100,0)&amp;"%"&amp;", минимум "&amp;ROUND(P10*100,0)&amp;"%",IF(AND(Y10="Да",L10=C10),"Оставить: у конкурента акция на один день, на неё не реагируем",IF(X10&lt;W10,IF(L10=C10,"Оставить: ориентир "&amp;ROUND(X10,0)&amp;" ₽"&amp;" ниже вашей минимальной маржи, дальше не снижаем","Снизить только до границы маржи: ориентир "&amp;ROUND(X10,0)&amp;" ₽"&amp;" ниже минимальной маржи"),IF(L10=C10,IF(AND(J10="Коридор рынка",D10&gt;='Настройки и правила'!$B$8),"Оставить: цена внутри коридора рынка",IF(ABS(X10-C10)&lt;0.5,"Оставить: цена соответствует стратегии","Оставить: до ориентира "&amp;ROUND(X10,0)&amp;" ₽"&amp;" меньше шага округления")),IF(ABS(Z10-X10)&gt;0.5,IF(L10&gt;C10,"Поднять","Снизить")&amp;": за один раз не больше "&amp;ROUND('Настройки и правила'!$B$4*100,0)&amp;"%"&amp;", до ориентира "&amp;ROUND(X10,0)&amp;" ₽"&amp;" дойдём за несколько шагов",IF(L10&gt;C10,"Поднять: дешевле ориентира "&amp;ROUND(X10,0)&amp;" ₽"&amp;" — маржу отдаём зря","Снизить: дороже ориентира "&amp;ROUND(X10,0)&amp;" ₽"&amp;" — рискуем продажами")))))))&amp;IF(AND(J10="Коридор рынка",D10&lt;'Настройки и правила'!$B$8,D10&gt;0),". Аналогов меньше "&amp;'Настройки и правила'!$B$8&amp;" — вместо коридора держимся медианы","")</f>
        <v>Оставить: цена внутри коридора рынка</v>
      </c>
      <c r="R10" s="12" t="n"/>
      <c r="T10" s="8" t="n">
        <v>850</v>
      </c>
      <c r="U10" s="17" t="n">
        <v>0.15</v>
      </c>
      <c r="V10" s="8" t="n">
        <v>160</v>
      </c>
      <c r="W10" s="10">
        <f>(T10+V10)/(1-U10-P10)</f>
        <v>1383.5616438356165</v>
      </c>
      <c r="X10" s="10">
        <f>IF(D10=0,C10,IF(J10="Минимум рынка",E10,IF(J10="Медиана рынка",F10,IF(J10="Целевой индекс",F10*K10,IF(D10&lt;'Настройки и правила'!$B$8,F10,IF(C10&lt;G10,G10,IF(C10&gt;H10,H10,C10)))))))</f>
        <v>1690</v>
      </c>
      <c r="Y10" s="9" t="str">
        <f>'Рынок сегодня'!K10</f>
        <v>Нет</v>
      </c>
      <c r="Z10" s="10">
        <f>IF(Y10="Да",C10,MIN(MAX(X10,C10*(1-'Настройки и правила'!$B$4)),C10*(1+'Настройки и правила'!$B$4)))</f>
        <v>1690</v>
      </c>
      <c r="AA10" s="10">
        <f>IF((ROUND((Z10+'Настройки и правила'!$B$7)/'Настройки и правила'!$B$6,0)*'Настройки и правила'!$B$6-'Настройки и правила'!$B$7)&gt;C10*(1+'Настройки и правила'!$B$4),(ROUND((Z10+'Настройки и правила'!$B$7)/'Настройки и правила'!$B$6,0)*'Настройки и правила'!$B$6-'Настройки и правила'!$B$7)-'Настройки и правила'!$B$6,IF((ROUND((Z10+'Настройки и правила'!$B$7)/'Настройки и правила'!$B$6,0)*'Настройки и правила'!$B$6-'Настройки и правила'!$B$7)&lt;C10*(1-'Настройки и правила'!$B$4),(ROUND((Z10+'Настройки и правила'!$B$7)/'Настройки и правила'!$B$6,0)*'Настройки и правила'!$B$6-'Настройки и правила'!$B$7)+'Настройки и правила'!$B$6,(ROUND((Z10+'Настройки и правила'!$B$7)/'Настройки и правила'!$B$6,0)*'Настройки и правила'!$B$6-'Настройки и правила'!$B$7)))</f>
        <v>1690</v>
      </c>
      <c r="AB10" s="10">
        <f>MAX(AA10,ROUNDUP((W10+'Настройки и правила'!$B$7)/'Настройки и правила'!$B$6,0)*'Настройки и правила'!$B$6-'Настройки и правила'!$B$7)</f>
        <v>1690</v>
      </c>
    </row>
    <row r="11" ht="28" customHeight="1">
      <c r="A11" s="6" t="inlineStr">
        <is>
          <t>EK-006</t>
        </is>
      </c>
      <c r="B11" s="7" t="inlineStr">
        <is>
          <t>Чайник 1,7 л, керамика</t>
        </is>
      </c>
      <c r="C11" s="8" t="n">
        <v>4790</v>
      </c>
      <c r="D11" s="9">
        <f>COUNT('Рынок сегодня'!C11:J11)</f>
        <v>6</v>
      </c>
      <c r="E11" s="10">
        <f>IF(D11=0,"",MIN('Рынок сегодня'!C11:J11))</f>
        <v>3790</v>
      </c>
      <c r="F11" s="10">
        <f>IF(D11=0,"",MEDIAN('Рынок сегодня'!C11:J11))</f>
        <v>4140</v>
      </c>
      <c r="G11" s="10">
        <f>IF(D11&lt;'Настройки и правила'!$B$8,"",PERCENTILE('Рынок сегодня'!C11:J11,'Настройки и правила'!$B$9))</f>
        <v>3840</v>
      </c>
      <c r="H11" s="10">
        <f>IF(D11&lt;'Настройки и правила'!$B$8,"",PERCENTILE('Рынок сегодня'!C11:J11,'Настройки и правила'!$B$10))</f>
        <v>4290</v>
      </c>
      <c r="I11" s="11">
        <f>IF(F11="","",C11/F11)</f>
        <v>1.1570048309178744</v>
      </c>
      <c r="J11" s="12" t="inlineStr">
        <is>
          <t>Коридор рынка</t>
        </is>
      </c>
      <c r="K11" s="13" t="n"/>
      <c r="L11" s="14">
        <f>IF(ABS(AB11-C11)/C11&lt;'Настройки и правила'!$B$5,IF(C11&lt;W11,AB11,C11),AB11)</f>
        <v>4390</v>
      </c>
      <c r="M11" s="15">
        <f>L11/C11-1</f>
        <v>-0.08350730688935282</v>
      </c>
      <c r="N11" s="16">
        <f>(C11-T11-V11-C11*U11)/C11</f>
        <v>0.31555323590814194</v>
      </c>
      <c r="O11" s="16">
        <f>(L11-T11-V11-L11*U11)/L11</f>
        <v>0.26685649202733486</v>
      </c>
      <c r="P11" s="17" t="n">
        <v>0.12</v>
      </c>
      <c r="Q11" s="7" t="str">
        <f>IF(D11=0,"Оставить: аналогов в наличии нет, сравнивать не с чем",IF(C11&lt;W11,"Поднять до границы маржи: сейчас маржа "&amp;ROUND(N11*100,0)&amp;"%"&amp;", минимум "&amp;ROUND(P11*100,0)&amp;"%",IF(AND(Y11="Да",L11=C11),"Оставить: у конкурента акция на один день, на неё не реагируем",IF(X11&lt;W11,IF(L11=C11,"Оставить: ориентир "&amp;ROUND(X11,0)&amp;" ₽"&amp;" ниже вашей минимальной маржи, дальше не снижаем","Снизить только до границы маржи: ориентир "&amp;ROUND(X11,0)&amp;" ₽"&amp;" ниже минимальной маржи"),IF(L11=C11,IF(AND(J11="Коридор рынка",D11&gt;='Настройки и правила'!$B$8),"Оставить: цена внутри коридора рынка",IF(ABS(X11-C11)&lt;0.5,"Оставить: цена соответствует стратегии","Оставить: до ориентира "&amp;ROUND(X11,0)&amp;" ₽"&amp;" меньше шага округления")),IF(ABS(Z11-X11)&gt;0.5,IF(L11&gt;C11,"Поднять","Снизить")&amp;": за один раз не больше "&amp;ROUND('Настройки и правила'!$B$4*100,0)&amp;"%"&amp;", до ориентира "&amp;ROUND(X11,0)&amp;" ₽"&amp;" дойдём за несколько шагов",IF(L11&gt;C11,"Поднять: дешевле ориентира "&amp;ROUND(X11,0)&amp;" ₽"&amp;" — маржу отдаём зря","Снизить: дороже ориентира "&amp;ROUND(X11,0)&amp;" ₽"&amp;" — рискуем продажами")))))))&amp;IF(AND(J11="Коридор рынка",D11&lt;'Настройки и правила'!$B$8,D11&gt;0),". Аналогов меньше "&amp;'Настройки и правила'!$B$8&amp;" — вместо коридора держимся медианы","")</f>
        <v>Снизить: за один раз не больше 10%, до ориентира 4290 ₽ дойдём за несколько шагов</v>
      </c>
      <c r="R11" s="12" t="n"/>
      <c r="T11" s="8" t="n">
        <v>2300</v>
      </c>
      <c r="U11" s="17" t="n">
        <v>0.15</v>
      </c>
      <c r="V11" s="8" t="n">
        <v>260</v>
      </c>
      <c r="W11" s="10">
        <f>(T11+V11)/(1-U11-P11)</f>
        <v>3506.849315068493</v>
      </c>
      <c r="X11" s="10">
        <f>IF(D11=0,C11,IF(J11="Минимум рынка",E11,IF(J11="Медиана рынка",F11,IF(J11="Целевой индекс",F11*K11,IF(D11&lt;'Настройки и правила'!$B$8,F11,IF(C11&lt;G11,G11,IF(C11&gt;H11,H11,C11)))))))</f>
        <v>4290</v>
      </c>
      <c r="Y11" s="9" t="str">
        <f>'Рынок сегодня'!K11</f>
        <v>Нет</v>
      </c>
      <c r="Z11" s="10">
        <f>IF(Y11="Да",C11,MIN(MAX(X11,C11*(1-'Настройки и правила'!$B$4)),C11*(1+'Настройки и правила'!$B$4)))</f>
        <v>4311</v>
      </c>
      <c r="AA11" s="10">
        <f>IF((ROUND((Z11+'Настройки и правила'!$B$7)/'Настройки и правила'!$B$6,0)*'Настройки и правила'!$B$6-'Настройки и правила'!$B$7)&gt;C11*(1+'Настройки и правила'!$B$4),(ROUND((Z11+'Настройки и правила'!$B$7)/'Настройки и правила'!$B$6,0)*'Настройки и правила'!$B$6-'Настройки и правила'!$B$7)-'Настройки и правила'!$B$6,IF((ROUND((Z11+'Настройки и правила'!$B$7)/'Настройки и правила'!$B$6,0)*'Настройки и правила'!$B$6-'Настройки и правила'!$B$7)&lt;C11*(1-'Настройки и правила'!$B$4),(ROUND((Z11+'Настройки и правила'!$B$7)/'Настройки и правила'!$B$6,0)*'Настройки и правила'!$B$6-'Настройки и правила'!$B$7)+'Настройки и правила'!$B$6,(ROUND((Z11+'Настройки и правила'!$B$7)/'Настройки и правила'!$B$6,0)*'Настройки и правила'!$B$6-'Настройки и правила'!$B$7)))</f>
        <v>4390</v>
      </c>
      <c r="AB11" s="10">
        <f>MAX(AA11,ROUNDUP((W11+'Настройки и правила'!$B$7)/'Настройки и правила'!$B$6,0)*'Настройки и правила'!$B$6-'Настройки и правила'!$B$7)</f>
        <v>4390</v>
      </c>
    </row>
    <row r="12" ht="28" customHeight="1">
      <c r="A12" s="6" t="inlineStr">
        <is>
          <t>EK-007</t>
        </is>
      </c>
      <c r="B12" s="7" t="inlineStr">
        <is>
          <t>Чайник 1,8 л, двойные стенки</t>
        </is>
      </c>
      <c r="C12" s="8" t="n">
        <v>2190</v>
      </c>
      <c r="D12" s="9">
        <f>COUNT('Рынок сегодня'!C12:J12)</f>
        <v>5</v>
      </c>
      <c r="E12" s="10">
        <f>IF(D12=0,"",MIN('Рынок сегодня'!C12:J12))</f>
        <v>2690</v>
      </c>
      <c r="F12" s="10">
        <f>IF(D12=0,"",MEDIAN('Рынок сегодня'!C12:J12))</f>
        <v>2790</v>
      </c>
      <c r="G12" s="10">
        <f>IF(D12&lt;'Настройки и правила'!$B$8,"",PERCENTILE('Рынок сегодня'!C12:J12,'Настройки и правила'!$B$9))</f>
        <v>2702</v>
      </c>
      <c r="H12" s="10">
        <f>IF(D12&lt;'Настройки и правила'!$B$8,"",PERCENTILE('Рынок сегодня'!C12:J12,'Настройки и правила'!$B$10))</f>
        <v>2910</v>
      </c>
      <c r="I12" s="11">
        <f>IF(F12="","",C12/F12)</f>
        <v>0.7849462365591398</v>
      </c>
      <c r="J12" s="12" t="inlineStr">
        <is>
          <t>Медиана рынка</t>
        </is>
      </c>
      <c r="K12" s="13" t="n"/>
      <c r="L12" s="14">
        <f>IF(ABS(AB12-C12)/C12&lt;'Настройки и правила'!$B$5,IF(C12&lt;W12,AB12,C12),AB12)</f>
        <v>2390</v>
      </c>
      <c r="M12" s="15">
        <f>L12/C12-1</f>
        <v>0.091324200913242</v>
      </c>
      <c r="N12" s="16">
        <f>(C12-T12-V12-C12*U12)/C12</f>
        <v>0.25639269406392695</v>
      </c>
      <c r="O12" s="16">
        <f>(L12-T12-V12-L12*U12)/L12</f>
        <v>0.30606694560669456</v>
      </c>
      <c r="P12" s="17" t="n">
        <v>0.12</v>
      </c>
      <c r="Q12" s="7" t="str">
        <f>IF(D12=0,"Оставить: аналогов в наличии нет, сравнивать не с чем",IF(C12&lt;W12,"Поднять до границы маржи: сейчас маржа "&amp;ROUND(N12*100,0)&amp;"%"&amp;", минимум "&amp;ROUND(P12*100,0)&amp;"%",IF(AND(Y12="Да",L12=C12),"Оставить: у конкурента акция на один день, на неё не реагируем",IF(X12&lt;W12,IF(L12=C12,"Оставить: ориентир "&amp;ROUND(X12,0)&amp;" ₽"&amp;" ниже вашей минимальной маржи, дальше не снижаем","Снизить только до границы маржи: ориентир "&amp;ROUND(X12,0)&amp;" ₽"&amp;" ниже минимальной маржи"),IF(L12=C12,IF(AND(J12="Коридор рынка",D12&gt;='Настройки и правила'!$B$8),"Оставить: цена внутри коридора рынка",IF(ABS(X12-C12)&lt;0.5,"Оставить: цена соответствует стратегии","Оставить: до ориентира "&amp;ROUND(X12,0)&amp;" ₽"&amp;" меньше шага округления")),IF(ABS(Z12-X12)&gt;0.5,IF(L12&gt;C12,"Поднять","Снизить")&amp;": за один раз не больше "&amp;ROUND('Настройки и правила'!$B$4*100,0)&amp;"%"&amp;", до ориентира "&amp;ROUND(X12,0)&amp;" ₽"&amp;" дойдём за несколько шагов",IF(L12&gt;C12,"Поднять: дешевле ориентира "&amp;ROUND(X12,0)&amp;" ₽"&amp;" — маржу отдаём зря","Снизить: дороже ориентира "&amp;ROUND(X12,0)&amp;" ₽"&amp;" — рискуем продажами")))))))&amp;IF(AND(J12="Коридор рынка",D12&lt;'Настройки и правила'!$B$8,D12&gt;0),". Аналогов меньше "&amp;'Настройки и правила'!$B$8&amp;" — вместо коридора держимся медианы","")</f>
        <v>Поднять: за один раз не больше 10%, до ориентира 2790 ₽ дойдём за несколько шагов</v>
      </c>
      <c r="R12" s="12" t="n"/>
      <c r="T12" s="8" t="n">
        <v>1100</v>
      </c>
      <c r="U12" s="17" t="n">
        <v>0.15</v>
      </c>
      <c r="V12" s="8" t="n">
        <v>200</v>
      </c>
      <c r="W12" s="10">
        <f>(T12+V12)/(1-U12-P12)</f>
        <v>1780.8219178082193</v>
      </c>
      <c r="X12" s="10">
        <f>IF(D12=0,C12,IF(J12="Минимум рынка",E12,IF(J12="Медиана рынка",F12,IF(J12="Целевой индекс",F12*K12,IF(D12&lt;'Настройки и правила'!$B$8,F12,IF(C12&lt;G12,G12,IF(C12&gt;H12,H12,C12)))))))</f>
        <v>2790</v>
      </c>
      <c r="Y12" s="9" t="str">
        <f>'Рынок сегодня'!K12</f>
        <v>Нет</v>
      </c>
      <c r="Z12" s="10">
        <f>IF(Y12="Да",C12,MIN(MAX(X12,C12*(1-'Настройки и правила'!$B$4)),C12*(1+'Настройки и правила'!$B$4)))</f>
        <v>2409</v>
      </c>
      <c r="AA12" s="10">
        <f>IF((ROUND((Z12+'Настройки и правила'!$B$7)/'Настройки и правила'!$B$6,0)*'Настройки и правила'!$B$6-'Настройки и правила'!$B$7)&gt;C12*(1+'Настройки и правила'!$B$4),(ROUND((Z12+'Настройки и правила'!$B$7)/'Настройки и правила'!$B$6,0)*'Настройки и правила'!$B$6-'Настройки и правила'!$B$7)-'Настройки и правила'!$B$6,IF((ROUND((Z12+'Настройки и правила'!$B$7)/'Настройки и правила'!$B$6,0)*'Настройки и правила'!$B$6-'Настройки и правила'!$B$7)&lt;C12*(1-'Настройки и правила'!$B$4),(ROUND((Z12+'Настройки и правила'!$B$7)/'Настройки и правила'!$B$6,0)*'Настройки и правила'!$B$6-'Настройки и правила'!$B$7)+'Настройки и правила'!$B$6,(ROUND((Z12+'Настройки и правила'!$B$7)/'Настройки и правила'!$B$6,0)*'Настройки и правила'!$B$6-'Настройки и правила'!$B$7)))</f>
        <v>2390</v>
      </c>
      <c r="AB12" s="10">
        <f>MAX(AA12,ROUNDUP((W12+'Настройки и правила'!$B$7)/'Настройки и правила'!$B$6,0)*'Настройки и правила'!$B$6-'Настройки и правила'!$B$7)</f>
        <v>2390</v>
      </c>
    </row>
    <row r="13" ht="28" customHeight="1">
      <c r="A13" s="6" t="inlineStr">
        <is>
          <t>EK-008</t>
        </is>
      </c>
      <c r="B13" s="7" t="inlineStr">
        <is>
          <t>Термопот 3,0 л</t>
        </is>
      </c>
      <c r="C13" s="8" t="n">
        <v>3990</v>
      </c>
      <c r="D13" s="9">
        <f>COUNT('Рынок сегодня'!C13:J13)</f>
        <v>6</v>
      </c>
      <c r="E13" s="10">
        <f>IF(D13=0,"",MIN('Рынок сегодня'!C13:J13))</f>
        <v>3790</v>
      </c>
      <c r="F13" s="10">
        <f>IF(D13=0,"",MEDIAN('Рынок сегодня'!C13:J13))</f>
        <v>3970</v>
      </c>
      <c r="G13" s="10">
        <f>IF(D13&lt;'Настройки и правила'!$B$8,"",PERCENTILE('Рынок сегодня'!C13:J13,'Настройки и правила'!$B$9))</f>
        <v>3815</v>
      </c>
      <c r="H13" s="10">
        <f>IF(D13&lt;'Настройки и правила'!$B$8,"",PERCENTILE('Рынок сегодня'!C13:J13,'Настройки и правила'!$B$10))</f>
        <v>4090</v>
      </c>
      <c r="I13" s="11">
        <f>IF(F13="","",C13/F13)</f>
        <v>1.0050377833753148</v>
      </c>
      <c r="J13" s="12" t="inlineStr">
        <is>
          <t>Целевой индекс</t>
        </is>
      </c>
      <c r="K13" s="13" t="n">
        <v>0.98</v>
      </c>
      <c r="L13" s="14">
        <f>IF(ABS(AB13-C13)/C13&lt;'Настройки и правила'!$B$5,IF(C13&lt;W13,AB13,C13),AB13)</f>
        <v>3890</v>
      </c>
      <c r="M13" s="15">
        <f>L13/C13-1</f>
        <v>-0.02506265664160401</v>
      </c>
      <c r="N13" s="16">
        <f>(C13-T13-V13-C13*U13)/C13</f>
        <v>0.23596491228070177</v>
      </c>
      <c r="O13" s="16">
        <f>(L13-T13-V13-L13*U13)/L13</f>
        <v>0.22017994858611825</v>
      </c>
      <c r="P13" s="17" t="n">
        <v>0.12</v>
      </c>
      <c r="Q13" s="7" t="str">
        <f>IF(D13=0,"Оставить: аналогов в наличии нет, сравнивать не с чем",IF(C13&lt;W13,"Поднять до границы маржи: сейчас маржа "&amp;ROUND(N13*100,0)&amp;"%"&amp;", минимум "&amp;ROUND(P13*100,0)&amp;"%",IF(AND(Y13="Да",L13=C13),"Оставить: у конкурента акция на один день, на неё не реагируем",IF(X13&lt;W13,IF(L13=C13,"Оставить: ориентир "&amp;ROUND(X13,0)&amp;" ₽"&amp;" ниже вашей минимальной маржи, дальше не снижаем","Снизить только до границы маржи: ориентир "&amp;ROUND(X13,0)&amp;" ₽"&amp;" ниже минимальной маржи"),IF(L13=C13,IF(AND(J13="Коридор рынка",D13&gt;='Настройки и правила'!$B$8),"Оставить: цена внутри коридора рынка",IF(ABS(X13-C13)&lt;0.5,"Оставить: цена соответствует стратегии","Оставить: до ориентира "&amp;ROUND(X13,0)&amp;" ₽"&amp;" меньше шага округления")),IF(ABS(Z13-X13)&gt;0.5,IF(L13&gt;C13,"Поднять","Снизить")&amp;": за один раз не больше "&amp;ROUND('Настройки и правила'!$B$4*100,0)&amp;"%"&amp;", до ориентира "&amp;ROUND(X13,0)&amp;" ₽"&amp;" дойдём за несколько шагов",IF(L13&gt;C13,"Поднять: дешевле ориентира "&amp;ROUND(X13,0)&amp;" ₽"&amp;" — маржу отдаём зря","Снизить: дороже ориентира "&amp;ROUND(X13,0)&amp;" ₽"&amp;" — рискуем продажами")))))))&amp;IF(AND(J13="Коридор рынка",D13&lt;'Настройки и правила'!$B$8,D13&gt;0),". Аналогов меньше "&amp;'Настройки и правила'!$B$8&amp;" — вместо коридора держимся медианы","")</f>
        <v>Снизить: дороже ориентира 3891 ₽ — рискуем продажами</v>
      </c>
      <c r="R13" s="12" t="n"/>
      <c r="T13" s="8" t="n">
        <v>2150</v>
      </c>
      <c r="U13" s="17" t="n">
        <v>0.15</v>
      </c>
      <c r="V13" s="8" t="n">
        <v>300</v>
      </c>
      <c r="W13" s="10">
        <f>(T13+V13)/(1-U13-P13)</f>
        <v>3356.1643835616437</v>
      </c>
      <c r="X13" s="10">
        <f>IF(D13=0,C13,IF(J13="Минимум рынка",E13,IF(J13="Медиана рынка",F13,IF(J13="Целевой индекс",F13*K13,IF(D13&lt;'Настройки и правила'!$B$8,F13,IF(C13&lt;G13,G13,IF(C13&gt;H13,H13,C13)))))))</f>
        <v>3890.6</v>
      </c>
      <c r="Y13" s="9" t="str">
        <f>'Рынок сегодня'!K13</f>
        <v>Нет</v>
      </c>
      <c r="Z13" s="10">
        <f>IF(Y13="Да",C13,MIN(MAX(X13,C13*(1-'Настройки и правила'!$B$4)),C13*(1+'Настройки и правила'!$B$4)))</f>
        <v>3890.6</v>
      </c>
      <c r="AA13" s="10">
        <f>IF((ROUND((Z13+'Настройки и правила'!$B$7)/'Настройки и правила'!$B$6,0)*'Настройки и правила'!$B$6-'Настройки и правила'!$B$7)&gt;C13*(1+'Настройки и правила'!$B$4),(ROUND((Z13+'Настройки и правила'!$B$7)/'Настройки и правила'!$B$6,0)*'Настройки и правила'!$B$6-'Настройки и правила'!$B$7)-'Настройки и правила'!$B$6,IF((ROUND((Z13+'Настройки и правила'!$B$7)/'Настройки и правила'!$B$6,0)*'Настройки и правила'!$B$6-'Настройки и правила'!$B$7)&lt;C13*(1-'Настройки и правила'!$B$4),(ROUND((Z13+'Настройки и правила'!$B$7)/'Настройки и правила'!$B$6,0)*'Настройки и правила'!$B$6-'Настройки и правила'!$B$7)+'Настройки и правила'!$B$6,(ROUND((Z13+'Настройки и правила'!$B$7)/'Настройки и правила'!$B$6,0)*'Настройки и правила'!$B$6-'Настройки и правила'!$B$7)))</f>
        <v>3890</v>
      </c>
      <c r="AB13" s="10">
        <f>MAX(AA13,ROUNDUP((W13+'Настройки и правила'!$B$7)/'Настройки и правила'!$B$6,0)*'Настройки и правила'!$B$6-'Настройки и правила'!$B$7)</f>
        <v>3890</v>
      </c>
    </row>
    <row r="14" ht="28" customHeight="1">
      <c r="A14" s="6" t="inlineStr">
        <is>
          <t>EK-009</t>
        </is>
      </c>
      <c r="B14" s="7" t="inlineStr">
        <is>
          <t>Термопот 5,0 л</t>
        </is>
      </c>
      <c r="C14" s="8" t="n">
        <v>5290</v>
      </c>
      <c r="D14" s="9">
        <f>COUNT('Рынок сегодня'!C14:J14)</f>
        <v>2</v>
      </c>
      <c r="E14" s="10">
        <f>IF(D14=0,"",MIN('Рынок сегодня'!C14:J14))</f>
        <v>4990</v>
      </c>
      <c r="F14" s="10">
        <f>IF(D14=0,"",MEDIAN('Рынок сегодня'!C14:J14))</f>
        <v>5090</v>
      </c>
      <c r="G14" s="10" t="str">
        <f>IF(D14&lt;'Настройки и правила'!$B$8,"",PERCENTILE('Рынок сегодня'!C14:J14,'Настройки и правила'!$B$9))</f>
        <v/>
      </c>
      <c r="H14" s="10" t="str">
        <f>IF(D14&lt;'Настройки и правила'!$B$8,"",PERCENTILE('Рынок сегодня'!C14:J14,'Настройки и правила'!$B$10))</f>
        <v/>
      </c>
      <c r="I14" s="11">
        <f>IF(F14="","",C14/F14)</f>
        <v>1.0392927308447937</v>
      </c>
      <c r="J14" s="12" t="inlineStr">
        <is>
          <t>Коридор рынка</t>
        </is>
      </c>
      <c r="K14" s="13" t="n"/>
      <c r="L14" s="14">
        <f>IF(ABS(AB14-C14)/C14&lt;'Настройки и правила'!$B$5,IF(C14&lt;W14,AB14,C14),AB14)</f>
        <v>5090</v>
      </c>
      <c r="M14" s="15">
        <f>L14/C14-1</f>
        <v>-0.03780718336483935</v>
      </c>
      <c r="N14" s="16">
        <f>(C14-T14-V14-C14*U14)/C14</f>
        <v>0.23563327032136105</v>
      </c>
      <c r="O14" s="16">
        <f>(L14-T14-V14-L14*U14)/L14</f>
        <v>0.21149312377210217</v>
      </c>
      <c r="P14" s="17" t="n">
        <v>0.12</v>
      </c>
      <c r="Q14" s="7" t="str">
        <f>IF(D14=0,"Оставить: аналогов в наличии нет, сравнивать не с чем",IF(C14&lt;W14,"Поднять до границы маржи: сейчас маржа "&amp;ROUND(N14*100,0)&amp;"%"&amp;", минимум "&amp;ROUND(P14*100,0)&amp;"%",IF(AND(Y14="Да",L14=C14),"Оставить: у конкурента акция на один день, на неё не реагируем",IF(X14&lt;W14,IF(L14=C14,"Оставить: ориентир "&amp;ROUND(X14,0)&amp;" ₽"&amp;" ниже вашей минимальной маржи, дальше не снижаем","Снизить только до границы маржи: ориентир "&amp;ROUND(X14,0)&amp;" ₽"&amp;" ниже минимальной маржи"),IF(L14=C14,IF(AND(J14="Коридор рынка",D14&gt;='Настройки и правила'!$B$8),"Оставить: цена внутри коридора рынка",IF(ABS(X14-C14)&lt;0.5,"Оставить: цена соответствует стратегии","Оставить: до ориентира "&amp;ROUND(X14,0)&amp;" ₽"&amp;" меньше шага округления")),IF(ABS(Z14-X14)&gt;0.5,IF(L14&gt;C14,"Поднять","Снизить")&amp;": за один раз не больше "&amp;ROUND('Настройки и правила'!$B$4*100,0)&amp;"%"&amp;", до ориентира "&amp;ROUND(X14,0)&amp;" ₽"&amp;" дойдём за несколько шагов",IF(L14&gt;C14,"Поднять: дешевле ориентира "&amp;ROUND(X14,0)&amp;" ₽"&amp;" — маржу отдаём зря","Снизить: дороже ориентира "&amp;ROUND(X14,0)&amp;" ₽"&amp;" — рискуем продажами")))))))&amp;IF(AND(J14="Коридор рынка",D14&lt;'Настройки и правила'!$B$8,D14&gt;0),". Аналогов меньше "&amp;'Настройки и правила'!$B$8&amp;" — вместо коридора держимся медианы","")</f>
        <v>Снизить: дороже ориентира 5090 ₽ — рискуем продажами. Аналогов меньше 3 — вместо коридора держимся медианы</v>
      </c>
      <c r="R14" s="12" t="n"/>
      <c r="T14" s="8" t="n">
        <v>2900</v>
      </c>
      <c r="U14" s="17" t="n">
        <v>0.15</v>
      </c>
      <c r="V14" s="8" t="n">
        <v>350</v>
      </c>
      <c r="W14" s="10">
        <f>(T14+V14)/(1-U14-P14)</f>
        <v>4452.054794520548</v>
      </c>
      <c r="X14" s="10">
        <f>IF(D14=0,C14,IF(J14="Минимум рынка",E14,IF(J14="Медиана рынка",F14,IF(J14="Целевой индекс",F14*K14,IF(D14&lt;'Настройки и правила'!$B$8,F14,IF(C14&lt;G14,G14,IF(C14&gt;H14,H14,C14)))))))</f>
        <v>5090</v>
      </c>
      <c r="Y14" s="9" t="str">
        <f>'Рынок сегодня'!K14</f>
        <v>Нет</v>
      </c>
      <c r="Z14" s="10">
        <f>IF(Y14="Да",C14,MIN(MAX(X14,C14*(1-'Настройки и правила'!$B$4)),C14*(1+'Настройки и правила'!$B$4)))</f>
        <v>5090</v>
      </c>
      <c r="AA14" s="10">
        <f>IF((ROUND((Z14+'Настройки и правила'!$B$7)/'Настройки и правила'!$B$6,0)*'Настройки и правила'!$B$6-'Настройки и правила'!$B$7)&gt;C14*(1+'Настройки и правила'!$B$4),(ROUND((Z14+'Настройки и правила'!$B$7)/'Настройки и правила'!$B$6,0)*'Настройки и правила'!$B$6-'Настройки и правила'!$B$7)-'Настройки и правила'!$B$6,IF((ROUND((Z14+'Настройки и правила'!$B$7)/'Настройки и правила'!$B$6,0)*'Настройки и правила'!$B$6-'Настройки и правила'!$B$7)&lt;C14*(1-'Настройки и правила'!$B$4),(ROUND((Z14+'Настройки и правила'!$B$7)/'Настройки и правила'!$B$6,0)*'Настройки и правила'!$B$6-'Настройки и правила'!$B$7)+'Настройки и правила'!$B$6,(ROUND((Z14+'Настройки и правила'!$B$7)/'Настройки и правила'!$B$6,0)*'Настройки и правила'!$B$6-'Настройки и правила'!$B$7)))</f>
        <v>5090</v>
      </c>
      <c r="AB14" s="10">
        <f>MAX(AA14,ROUNDUP((W14+'Настройки и правила'!$B$7)/'Настройки и правила'!$B$6,0)*'Настройки и правила'!$B$6-'Настройки и правила'!$B$7)</f>
        <v>5090</v>
      </c>
    </row>
    <row r="15" ht="28" customHeight="1">
      <c r="A15" s="6" t="inlineStr">
        <is>
          <t>EK-010</t>
        </is>
      </c>
      <c r="B15" s="7" t="inlineStr">
        <is>
          <t>Чайник 1,7 л, стекло, базовый</t>
        </is>
      </c>
      <c r="C15" s="8" t="n">
        <v>1490</v>
      </c>
      <c r="D15" s="9">
        <f>COUNT('Рынок сегодня'!C15:J15)</f>
        <v>4</v>
      </c>
      <c r="E15" s="10">
        <f>IF(D15=0,"",MIN('Рынок сегодня'!C15:J15))</f>
        <v>1390</v>
      </c>
      <c r="F15" s="10">
        <f>IF(D15=0,"",MEDIAN('Рынок сегодня'!C15:J15))</f>
        <v>1520</v>
      </c>
      <c r="G15" s="10">
        <f>IF(D15&lt;'Настройки и правила'!$B$8,"",PERCENTILE('Рынок сегодня'!C15:J15,'Настройки и правила'!$B$9))</f>
        <v>1405</v>
      </c>
      <c r="H15" s="10">
        <f>IF(D15&lt;'Настройки и правила'!$B$8,"",PERCENTILE('Рынок сегодня'!C15:J15,'Настройки и правила'!$B$10))</f>
        <v>1566</v>
      </c>
      <c r="I15" s="11">
        <f>IF(F15="","",C15/F15)</f>
        <v>0.9802631578947368</v>
      </c>
      <c r="J15" s="12" t="inlineStr">
        <is>
          <t>Минимум рынка</t>
        </is>
      </c>
      <c r="K15" s="13" t="n"/>
      <c r="L15" s="14">
        <f>IF(ABS(AB15-C15)/C15&lt;'Настройки и правила'!$B$5,IF(C15&lt;W15,AB15,C15),AB15)</f>
        <v>1590</v>
      </c>
      <c r="M15" s="15">
        <f>L15/C15-1</f>
        <v>0.06711409395973145</v>
      </c>
      <c r="N15" s="16">
        <f>(C15-T15-V15-C15*U15)/C15</f>
        <v>0.05805369127516778</v>
      </c>
      <c r="O15" s="16">
        <f>(L15-T15-V15-L15*U15)/L15</f>
        <v>0.10786163522012579</v>
      </c>
      <c r="P15" s="17" t="n">
        <v>0.1</v>
      </c>
      <c r="Q15" s="7" t="str">
        <f>IF(D15=0,"Оставить: аналогов в наличии нет, сравнивать не с чем",IF(C15&lt;W15,"Поднять до границы маржи: сейчас маржа "&amp;ROUND(N15*100,0)&amp;"%"&amp;", минимум "&amp;ROUND(P15*100,0)&amp;"%",IF(AND(Y15="Да",L15=C15),"Оставить: у конкурента акция на один день, на неё не реагируем",IF(X15&lt;W15,IF(L15=C15,"Оставить: ориентир "&amp;ROUND(X15,0)&amp;" ₽"&amp;" ниже вашей минимальной маржи, дальше не снижаем","Снизить только до границы маржи: ориентир "&amp;ROUND(X15,0)&amp;" ₽"&amp;" ниже минимальной маржи"),IF(L15=C15,IF(AND(J15="Коридор рынка",D15&gt;='Настройки и правила'!$B$8),"Оставить: цена внутри коридора рынка",IF(ABS(X15-C15)&lt;0.5,"Оставить: цена соответствует стратегии","Оставить: до ориентира "&amp;ROUND(X15,0)&amp;" ₽"&amp;" меньше шага округления")),IF(ABS(Z15-X15)&gt;0.5,IF(L15&gt;C15,"Поднять","Снизить")&amp;": за один раз не больше "&amp;ROUND('Настройки и правила'!$B$4*100,0)&amp;"%"&amp;", до ориентира "&amp;ROUND(X15,0)&amp;" ₽"&amp;" дойдём за несколько шагов",IF(L15&gt;C15,"Поднять: дешевле ориентира "&amp;ROUND(X15,0)&amp;" ₽"&amp;" — маржу отдаём зря","Снизить: дороже ориентира "&amp;ROUND(X15,0)&amp;" ₽"&amp;" — рискуем продажами")))))))&amp;IF(AND(J15="Коридор рынка",D15&lt;'Настройки и правила'!$B$8,D15&gt;0),". Аналогов меньше "&amp;'Настройки и правила'!$B$8&amp;" — вместо коридора держимся медианы","")</f>
        <v>Поднять до границы маржи: сейчас маржа 6%, минимум 10%</v>
      </c>
      <c r="R15" s="12" t="n"/>
      <c r="T15" s="8" t="n">
        <v>1000</v>
      </c>
      <c r="U15" s="17" t="n">
        <v>0.15</v>
      </c>
      <c r="V15" s="8" t="n">
        <v>180</v>
      </c>
      <c r="W15" s="10">
        <f>(T15+V15)/(1-U15-P15)</f>
        <v>1573.3333333333333</v>
      </c>
      <c r="X15" s="10">
        <f>IF(D15=0,C15,IF(J15="Минимум рынка",E15,IF(J15="Медиана рынка",F15,IF(J15="Целевой индекс",F15*K15,IF(D15&lt;'Настройки и правила'!$B$8,F15,IF(C15&lt;G15,G15,IF(C15&gt;H15,H15,C15)))))))</f>
        <v>1390</v>
      </c>
      <c r="Y15" s="9" t="str">
        <f>'Рынок сегодня'!K15</f>
        <v>Нет</v>
      </c>
      <c r="Z15" s="10">
        <f>IF(Y15="Да",C15,MIN(MAX(X15,C15*(1-'Настройки и правила'!$B$4)),C15*(1+'Настройки и правила'!$B$4)))</f>
        <v>1390</v>
      </c>
      <c r="AA15" s="10">
        <f>IF((ROUND((Z15+'Настройки и правила'!$B$7)/'Настройки и правила'!$B$6,0)*'Настройки и правила'!$B$6-'Настройки и правила'!$B$7)&gt;C15*(1+'Настройки и правила'!$B$4),(ROUND((Z15+'Настройки и правила'!$B$7)/'Настройки и правила'!$B$6,0)*'Настройки и правила'!$B$6-'Настройки и правила'!$B$7)-'Настройки и правила'!$B$6,IF((ROUND((Z15+'Настройки и правила'!$B$7)/'Настройки и правила'!$B$6,0)*'Настройки и правила'!$B$6-'Настройки и правила'!$B$7)&lt;C15*(1-'Настройки и правила'!$B$4),(ROUND((Z15+'Настройки и правила'!$B$7)/'Настройки и правила'!$B$6,0)*'Настройки и правила'!$B$6-'Настройки и правила'!$B$7)+'Настройки и правила'!$B$6,(ROUND((Z15+'Настройки и правила'!$B$7)/'Настройки и правила'!$B$6,0)*'Настройки и правила'!$B$6-'Настройки и правила'!$B$7)))</f>
        <v>1390</v>
      </c>
      <c r="AB15" s="10">
        <f>MAX(AA15,ROUNDUP((W15+'Настройки и правила'!$B$7)/'Настройки и правила'!$B$6,0)*'Настройки и правила'!$B$6-'Настройки и правила'!$B$7)</f>
        <v>1590</v>
      </c>
    </row>
    <row r="16" ht="28" customHeight="1">
      <c r="A16" s="6" t="inlineStr">
        <is>
          <t>EK-011</t>
        </is>
      </c>
      <c r="B16" s="7" t="inlineStr">
        <is>
          <t>Чайник-мини 0,8 л</t>
        </is>
      </c>
      <c r="C16" s="8" t="n">
        <v>1290</v>
      </c>
      <c r="D16" s="9">
        <f>COUNT('Рынок сегодня'!C16:J16)</f>
        <v>5</v>
      </c>
      <c r="E16" s="10">
        <f>IF(D16=0,"",MIN('Рынок сегодня'!C16:J16))</f>
        <v>1190</v>
      </c>
      <c r="F16" s="10">
        <f>IF(D16=0,"",MEDIAN('Рынок сегодня'!C16:J16))</f>
        <v>1290</v>
      </c>
      <c r="G16" s="10">
        <f>IF(D16&lt;'Настройки и правила'!$B$8,"",PERCENTILE('Рынок сегодня'!C16:J16,'Настройки и правила'!$B$9))</f>
        <v>1202</v>
      </c>
      <c r="H16" s="10">
        <f>IF(D16&lt;'Настройки и правила'!$B$8,"",PERCENTILE('Рынок сегодня'!C16:J16,'Настройки и правила'!$B$10))</f>
        <v>1318</v>
      </c>
      <c r="I16" s="11">
        <f>IF(F16="","",C16/F16)</f>
        <v>1</v>
      </c>
      <c r="J16" s="12" t="inlineStr">
        <is>
          <t>Медиана рынка</t>
        </is>
      </c>
      <c r="K16" s="13" t="n"/>
      <c r="L16" s="14">
        <f>IF(ABS(AB16-C16)/C16&lt;'Настройки и правила'!$B$5,IF(C16&lt;W16,AB16,C16),AB16)</f>
        <v>1290</v>
      </c>
      <c r="M16" s="15">
        <f>L16/C16-1</f>
        <v>0</v>
      </c>
      <c r="N16" s="16">
        <f>(C16-T16-V16-C16*U16)/C16</f>
        <v>0.22984496124031006</v>
      </c>
      <c r="O16" s="16">
        <f>(L16-T16-V16-L16*U16)/L16</f>
        <v>0.22984496124031006</v>
      </c>
      <c r="P16" s="17" t="n">
        <v>0.12</v>
      </c>
      <c r="Q16" s="7" t="str">
        <f>IF(D16=0,"Оставить: аналогов в наличии нет, сравнивать не с чем",IF(C16&lt;W16,"Поднять до границы маржи: сейчас маржа "&amp;ROUND(N16*100,0)&amp;"%"&amp;", минимум "&amp;ROUND(P16*100,0)&amp;"%",IF(AND(Y16="Да",L16=C16),"Оставить: у конкурента акция на один день, на неё не реагируем",IF(X16&lt;W16,IF(L16=C16,"Оставить: ориентир "&amp;ROUND(X16,0)&amp;" ₽"&amp;" ниже вашей минимальной маржи, дальше не снижаем","Снизить только до границы маржи: ориентир "&amp;ROUND(X16,0)&amp;" ₽"&amp;" ниже минимальной маржи"),IF(L16=C16,IF(AND(J16="Коридор рынка",D16&gt;='Настройки и правила'!$B$8),"Оставить: цена внутри коридора рынка",IF(ABS(X16-C16)&lt;0.5,"Оставить: цена соответствует стратегии","Оставить: до ориентира "&amp;ROUND(X16,0)&amp;" ₽"&amp;" меньше шага округления")),IF(ABS(Z16-X16)&gt;0.5,IF(L16&gt;C16,"Поднять","Снизить")&amp;": за один раз не больше "&amp;ROUND('Настройки и правила'!$B$4*100,0)&amp;"%"&amp;", до ориентира "&amp;ROUND(X16,0)&amp;" ₽"&amp;" дойдём за несколько шагов",IF(L16&gt;C16,"Поднять: дешевле ориентира "&amp;ROUND(X16,0)&amp;" ₽"&amp;" — маржу отдаём зря","Снизить: дороже ориентира "&amp;ROUND(X16,0)&amp;" ₽"&amp;" — рискуем продажами")))))))&amp;IF(AND(J16="Коридор рынка",D16&lt;'Настройки и правила'!$B$8,D16&gt;0),". Аналогов меньше "&amp;'Настройки и правила'!$B$8&amp;" — вместо коридора держимся медианы","")</f>
        <v>Оставить: цена соответствует стратегии</v>
      </c>
      <c r="R16" s="12" t="n"/>
      <c r="T16" s="8" t="n">
        <v>650</v>
      </c>
      <c r="U16" s="17" t="n">
        <v>0.15</v>
      </c>
      <c r="V16" s="8" t="n">
        <v>150</v>
      </c>
      <c r="W16" s="10">
        <f>(T16+V16)/(1-U16-P16)</f>
        <v>1095.890410958904</v>
      </c>
      <c r="X16" s="10">
        <f>IF(D16=0,C16,IF(J16="Минимум рынка",E16,IF(J16="Медиана рынка",F16,IF(J16="Целевой индекс",F16*K16,IF(D16&lt;'Настройки и правила'!$B$8,F16,IF(C16&lt;G16,G16,IF(C16&gt;H16,H16,C16)))))))</f>
        <v>1290</v>
      </c>
      <c r="Y16" s="9" t="str">
        <f>'Рынок сегодня'!K16</f>
        <v>Нет</v>
      </c>
      <c r="Z16" s="10">
        <f>IF(Y16="Да",C16,MIN(MAX(X16,C16*(1-'Настройки и правила'!$B$4)),C16*(1+'Настройки и правила'!$B$4)))</f>
        <v>1290</v>
      </c>
      <c r="AA16" s="10">
        <f>IF((ROUND((Z16+'Настройки и правила'!$B$7)/'Настройки и правила'!$B$6,0)*'Настройки и правила'!$B$6-'Настройки и правила'!$B$7)&gt;C16*(1+'Настройки и правила'!$B$4),(ROUND((Z16+'Настройки и правила'!$B$7)/'Настройки и правила'!$B$6,0)*'Настройки и правила'!$B$6-'Настройки и правила'!$B$7)-'Настройки и правила'!$B$6,IF((ROUND((Z16+'Настройки и правила'!$B$7)/'Настройки и правила'!$B$6,0)*'Настройки и правила'!$B$6-'Настройки и правила'!$B$7)&lt;C16*(1-'Настройки и правила'!$B$4),(ROUND((Z16+'Настройки и правила'!$B$7)/'Настройки и правила'!$B$6,0)*'Настройки и правила'!$B$6-'Настройки и правила'!$B$7)+'Настройки и правила'!$B$6,(ROUND((Z16+'Настройки и правила'!$B$7)/'Настройки и правила'!$B$6,0)*'Настройки и правила'!$B$6-'Настройки и правила'!$B$7)))</f>
        <v>1290</v>
      </c>
      <c r="AB16" s="10">
        <f>MAX(AA16,ROUNDUP((W16+'Настройки и правила'!$B$7)/'Настройки и правила'!$B$6,0)*'Настройки и правила'!$B$6-'Настройки и правила'!$B$7)</f>
        <v>1290</v>
      </c>
    </row>
    <row r="17" ht="28" customHeight="1">
      <c r="A17" s="6" t="inlineStr">
        <is>
          <t>EK-012</t>
        </is>
      </c>
      <c r="B17" s="7" t="inlineStr">
        <is>
          <t>Чайник 2,0 л, сталь</t>
        </is>
      </c>
      <c r="C17" s="8" t="n">
        <v>2590</v>
      </c>
      <c r="D17" s="9">
        <f>COUNT('Рынок сегодня'!C17:J17)</f>
        <v>5</v>
      </c>
      <c r="E17" s="10">
        <f>IF(D17=0,"",MIN('Рынок сегодня'!C17:J17))</f>
        <v>2390</v>
      </c>
      <c r="F17" s="10">
        <f>IF(D17=0,"",MEDIAN('Рынок сегодня'!C17:J17))</f>
        <v>2490</v>
      </c>
      <c r="G17" s="10">
        <f>IF(D17&lt;'Настройки и правила'!$B$8,"",PERCENTILE('Рынок сегодня'!C17:J17,'Настройки и правила'!$B$9))</f>
        <v>2402</v>
      </c>
      <c r="H17" s="10">
        <f>IF(D17&lt;'Настройки и правила'!$B$8,"",PERCENTILE('Рынок сегодня'!C17:J17,'Настройки и правила'!$B$10))</f>
        <v>2610</v>
      </c>
      <c r="I17" s="11">
        <f>IF(F17="","",C17/F17)</f>
        <v>1.0401606425702812</v>
      </c>
      <c r="J17" s="12" t="inlineStr">
        <is>
          <t>Минимум рынка</t>
        </is>
      </c>
      <c r="K17" s="13" t="n"/>
      <c r="L17" s="14">
        <f>IF(ABS(AB17-C17)/C17&lt;'Настройки и правила'!$B$5,IF(C17&lt;W17,AB17,C17),AB17)</f>
        <v>2390</v>
      </c>
      <c r="M17" s="15">
        <f>L17/C17-1</f>
        <v>-0.07722007722007718</v>
      </c>
      <c r="N17" s="16">
        <f>(C17-T17-V17-C17*U17)/C17</f>
        <v>0.2862934362934363</v>
      </c>
      <c r="O17" s="16">
        <f>(L17-T17-V17-L17*U17)/L17</f>
        <v>0.23912133891213389</v>
      </c>
      <c r="P17" s="17" t="n">
        <v>0.12</v>
      </c>
      <c r="Q17" s="7" t="str">
        <f>IF(D17=0,"Оставить: аналогов в наличии нет, сравнивать не с чем",IF(C17&lt;W17,"Поднять до границы маржи: сейчас маржа "&amp;ROUND(N17*100,0)&amp;"%"&amp;", минимум "&amp;ROUND(P17*100,0)&amp;"%",IF(AND(Y17="Да",L17=C17),"Оставить: у конкурента акция на один день, на неё не реагируем",IF(X17&lt;W17,IF(L17=C17,"Оставить: ориентир "&amp;ROUND(X17,0)&amp;" ₽"&amp;" ниже вашей минимальной маржи, дальше не снижаем","Снизить только до границы маржи: ориентир "&amp;ROUND(X17,0)&amp;" ₽"&amp;" ниже минимальной маржи"),IF(L17=C17,IF(AND(J17="Коридор рынка",D17&gt;='Настройки и правила'!$B$8),"Оставить: цена внутри коридора рынка",IF(ABS(X17-C17)&lt;0.5,"Оставить: цена соответствует стратегии","Оставить: до ориентира "&amp;ROUND(X17,0)&amp;" ₽"&amp;" меньше шага округления")),IF(ABS(Z17-X17)&gt;0.5,IF(L17&gt;C17,"Поднять","Снизить")&amp;": за один раз не больше "&amp;ROUND('Настройки и правила'!$B$4*100,0)&amp;"%"&amp;", до ориентира "&amp;ROUND(X17,0)&amp;" ₽"&amp;" дойдём за несколько шагов",IF(L17&gt;C17,"Поднять: дешевле ориентира "&amp;ROUND(X17,0)&amp;" ₽"&amp;" — маржу отдаём зря","Снизить: дороже ориентира "&amp;ROUND(X17,0)&amp;" ₽"&amp;" — рискуем продажами")))))))&amp;IF(AND(J17="Коридор рынка",D17&lt;'Настройки и правила'!$B$8,D17&gt;0),". Аналогов меньше "&amp;'Настройки и правила'!$B$8&amp;" — вместо коридора держимся медианы","")</f>
        <v>Снизить: дороже ориентира 2390 ₽ — рискуем продажами</v>
      </c>
      <c r="R17" s="12" t="n"/>
      <c r="T17" s="8" t="n">
        <v>1250</v>
      </c>
      <c r="U17" s="17" t="n">
        <v>0.15</v>
      </c>
      <c r="V17" s="8" t="n">
        <v>210</v>
      </c>
      <c r="W17" s="10">
        <f>(T17+V17)/(1-U17-P17)</f>
        <v>2000</v>
      </c>
      <c r="X17" s="10">
        <f>IF(D17=0,C17,IF(J17="Минимум рынка",E17,IF(J17="Медиана рынка",F17,IF(J17="Целевой индекс",F17*K17,IF(D17&lt;'Настройки и правила'!$B$8,F17,IF(C17&lt;G17,G17,IF(C17&gt;H17,H17,C17)))))))</f>
        <v>2390</v>
      </c>
      <c r="Y17" s="9" t="str">
        <f>'Рынок сегодня'!K17</f>
        <v>Нет</v>
      </c>
      <c r="Z17" s="10">
        <f>IF(Y17="Да",C17,MIN(MAX(X17,C17*(1-'Настройки и правила'!$B$4)),C17*(1+'Настройки и правила'!$B$4)))</f>
        <v>2390</v>
      </c>
      <c r="AA17" s="10">
        <f>IF((ROUND((Z17+'Настройки и правила'!$B$7)/'Настройки и правила'!$B$6,0)*'Настройки и правила'!$B$6-'Настройки и правила'!$B$7)&gt;C17*(1+'Настройки и правила'!$B$4),(ROUND((Z17+'Настройки и правила'!$B$7)/'Настройки и правила'!$B$6,0)*'Настройки и правила'!$B$6-'Настройки и правила'!$B$7)-'Настройки и правила'!$B$6,IF((ROUND((Z17+'Настройки и правила'!$B$7)/'Настройки и правила'!$B$6,0)*'Настройки и правила'!$B$6-'Настройки и правила'!$B$7)&lt;C17*(1-'Настройки и правила'!$B$4),(ROUND((Z17+'Настройки и правила'!$B$7)/'Настройки и правила'!$B$6,0)*'Настройки и правила'!$B$6-'Настройки и правила'!$B$7)+'Настройки и правила'!$B$6,(ROUND((Z17+'Настройки и правила'!$B$7)/'Настройки и правила'!$B$6,0)*'Настройки и правила'!$B$6-'Настройки и правила'!$B$7)))</f>
        <v>2390</v>
      </c>
      <c r="AB17" s="10">
        <f>MAX(AA17,ROUNDUP((W17+'Настройки и правила'!$B$7)/'Настройки и правила'!$B$6,0)*'Настройки и правила'!$B$6-'Настройки и правила'!$B$7)</f>
        <v>2390</v>
      </c>
    </row>
    <row r="18" ht="28" customHeight="1">
      <c r="A18" s="6" t="inlineStr">
        <is>
          <t>EK-013</t>
        </is>
      </c>
      <c r="B18" s="7" t="inlineStr">
        <is>
          <t>Чайник с заварочником 1,7 л</t>
        </is>
      </c>
      <c r="C18" s="8" t="n">
        <v>3190</v>
      </c>
      <c r="D18" s="9">
        <f>COUNT('Рынок сегодня'!C18:J18)</f>
        <v>5</v>
      </c>
      <c r="E18" s="10">
        <f>IF(D18=0,"",MIN('Рынок сегодня'!C18:J18))</f>
        <v>3190</v>
      </c>
      <c r="F18" s="10">
        <f>IF(D18=0,"",MEDIAN('Рынок сегодня'!C18:J18))</f>
        <v>3350</v>
      </c>
      <c r="G18" s="10">
        <f>IF(D18&lt;'Настройки и правила'!$B$8,"",PERCENTILE('Рынок сегодня'!C18:J18,'Настройки и правила'!$B$9))</f>
        <v>3210</v>
      </c>
      <c r="H18" s="10">
        <f>IF(D18&lt;'Настройки и правила'!$B$8,"",PERCENTILE('Рынок сегодня'!C18:J18,'Настройки и правила'!$B$10))</f>
        <v>3402</v>
      </c>
      <c r="I18" s="11">
        <f>IF(F18="","",C18/F18)</f>
        <v>0.9522388059701492</v>
      </c>
      <c r="J18" s="12" t="inlineStr">
        <is>
          <t>Целевой индекс</t>
        </is>
      </c>
      <c r="K18" s="13" t="n">
        <v>1.03</v>
      </c>
      <c r="L18" s="14">
        <f>IF(ABS(AB18-C18)/C18&lt;'Настройки и правила'!$B$5,IF(C18&lt;W18,AB18,C18),AB18)</f>
        <v>3490</v>
      </c>
      <c r="M18" s="15">
        <f>L18/C18-1</f>
        <v>0.09404388714733547</v>
      </c>
      <c r="N18" s="16">
        <f>(C18-T18-V18-C18*U18)/C18</f>
        <v>0.24184952978056426</v>
      </c>
      <c r="O18" s="16">
        <f>(L18-T18-V18-L18*U18)/L18</f>
        <v>0.2941260744985673</v>
      </c>
      <c r="P18" s="17" t="n">
        <v>0.12</v>
      </c>
      <c r="Q18" s="7" t="str">
        <f>IF(D18=0,"Оставить: аналогов в наличии нет, сравнивать не с чем",IF(C18&lt;W18,"Поднять до границы маржи: сейчас маржа "&amp;ROUND(N18*100,0)&amp;"%"&amp;", минимум "&amp;ROUND(P18*100,0)&amp;"%",IF(AND(Y18="Да",L18=C18),"Оставить: у конкурента акция на один день, на неё не реагируем",IF(X18&lt;W18,IF(L18=C18,"Оставить: ориентир "&amp;ROUND(X18,0)&amp;" ₽"&amp;" ниже вашей минимальной маржи, дальше не снижаем","Снизить только до границы маржи: ориентир "&amp;ROUND(X18,0)&amp;" ₽"&amp;" ниже минимальной маржи"),IF(L18=C18,IF(AND(J18="Коридор рынка",D18&gt;='Настройки и правила'!$B$8),"Оставить: цена внутри коридора рынка",IF(ABS(X18-C18)&lt;0.5,"Оставить: цена соответствует стратегии","Оставить: до ориентира "&amp;ROUND(X18,0)&amp;" ₽"&amp;" меньше шага округления")),IF(ABS(Z18-X18)&gt;0.5,IF(L18&gt;C18,"Поднять","Снизить")&amp;": за один раз не больше "&amp;ROUND('Настройки и правила'!$B$4*100,0)&amp;"%"&amp;", до ориентира "&amp;ROUND(X18,0)&amp;" ₽"&amp;" дойдём за несколько шагов",IF(L18&gt;C18,"Поднять: дешевле ориентира "&amp;ROUND(X18,0)&amp;" ₽"&amp;" — маржу отдаём зря","Снизить: дороже ориентира "&amp;ROUND(X18,0)&amp;" ₽"&amp;" — рискуем продажами")))))))&amp;IF(AND(J18="Коридор рынка",D18&lt;'Настройки и правила'!$B$8,D18&gt;0),". Аналогов меньше "&amp;'Настройки и правила'!$B$8&amp;" — вместо коридора держимся медианы","")</f>
        <v>Поднять: дешевле ориентира 3451 ₽ — маржу отдаём зря</v>
      </c>
      <c r="R18" s="12" t="n"/>
      <c r="T18" s="8" t="n">
        <v>1700</v>
      </c>
      <c r="U18" s="17" t="n">
        <v>0.15</v>
      </c>
      <c r="V18" s="8" t="n">
        <v>240</v>
      </c>
      <c r="W18" s="10">
        <f>(T18+V18)/(1-U18-P18)</f>
        <v>2657.5342465753424</v>
      </c>
      <c r="X18" s="10">
        <f>IF(D18=0,C18,IF(J18="Минимум рынка",E18,IF(J18="Медиана рынка",F18,IF(J18="Целевой индекс",F18*K18,IF(D18&lt;'Настройки и правила'!$B$8,F18,IF(C18&lt;G18,G18,IF(C18&gt;H18,H18,C18)))))))</f>
        <v>3450.5</v>
      </c>
      <c r="Y18" s="9" t="str">
        <f>'Рынок сегодня'!K18</f>
        <v>Нет</v>
      </c>
      <c r="Z18" s="10">
        <f>IF(Y18="Да",C18,MIN(MAX(X18,C18*(1-'Настройки и правила'!$B$4)),C18*(1+'Настройки и правила'!$B$4)))</f>
        <v>3450.5</v>
      </c>
      <c r="AA18" s="10">
        <f>IF((ROUND((Z18+'Настройки и правила'!$B$7)/'Настройки и правила'!$B$6,0)*'Настройки и правила'!$B$6-'Настройки и правила'!$B$7)&gt;C18*(1+'Настройки и правила'!$B$4),(ROUND((Z18+'Настройки и правила'!$B$7)/'Настройки и правила'!$B$6,0)*'Настройки и правила'!$B$6-'Настройки и правила'!$B$7)-'Настройки и правила'!$B$6,IF((ROUND((Z18+'Настройки и правила'!$B$7)/'Настройки и правила'!$B$6,0)*'Настройки и правила'!$B$6-'Настройки и правила'!$B$7)&lt;C18*(1-'Настройки и правила'!$B$4),(ROUND((Z18+'Настройки и правила'!$B$7)/'Настройки и правила'!$B$6,0)*'Настройки и правила'!$B$6-'Настройки и правила'!$B$7)+'Настройки и правила'!$B$6,(ROUND((Z18+'Настройки и правила'!$B$7)/'Настройки и правила'!$B$6,0)*'Настройки и правила'!$B$6-'Настройки и правила'!$B$7)))</f>
        <v>3490</v>
      </c>
      <c r="AB18" s="10">
        <f>MAX(AA18,ROUNDUP((W18+'Настройки и правила'!$B$7)/'Настройки и правила'!$B$6,0)*'Настройки и правила'!$B$6-'Настройки и правила'!$B$7)</f>
        <v>3490</v>
      </c>
    </row>
    <row r="19" ht="28" customHeight="1">
      <c r="A19" s="6" t="inlineStr">
        <is>
          <t>EK-014</t>
        </is>
      </c>
      <c r="B19" s="7" t="inlineStr">
        <is>
          <t>Чайник 1,7 л, управление со смартфона</t>
        </is>
      </c>
      <c r="C19" s="8" t="n">
        <v>4290</v>
      </c>
      <c r="D19" s="9">
        <f>COUNT('Рынок сегодня'!C19:J19)</f>
        <v>6</v>
      </c>
      <c r="E19" s="10">
        <f>IF(D19=0,"",MIN('Рынок сегодня'!C19:J19))</f>
        <v>4490</v>
      </c>
      <c r="F19" s="10">
        <f>IF(D19=0,"",MEDIAN('Рынок сегодня'!C19:J19))</f>
        <v>4620</v>
      </c>
      <c r="G19" s="10">
        <f>IF(D19&lt;'Настройки и правила'!$B$8,"",PERCENTILE('Рынок сегодня'!C19:J19,'Настройки и правила'!$B$9))</f>
        <v>4505</v>
      </c>
      <c r="H19" s="10">
        <f>IF(D19&lt;'Настройки и правила'!$B$8,"",PERCENTILE('Рынок сегодня'!C19:J19,'Настройки и правила'!$B$10))</f>
        <v>4690</v>
      </c>
      <c r="I19" s="11">
        <f>IF(F19="","",C19/F19)</f>
        <v>0.9285714285714286</v>
      </c>
      <c r="J19" s="12" t="inlineStr">
        <is>
          <t>Медиана рынка</t>
        </is>
      </c>
      <c r="K19" s="13" t="n"/>
      <c r="L19" s="14">
        <f>IF(ABS(AB19-C19)/C19&lt;'Настройки и правила'!$B$5,IF(C19&lt;W19,AB19,C19),AB19)</f>
        <v>4590</v>
      </c>
      <c r="M19" s="15">
        <f>L19/C19-1</f>
        <v>0.06993006993007</v>
      </c>
      <c r="N19" s="16">
        <f>(C19-T19-V19-C19*U19)/C19</f>
        <v>0.23694638694638695</v>
      </c>
      <c r="O19" s="16">
        <f>(L19-T19-V19-L19*U19)/L19</f>
        <v>0.2770152505446623</v>
      </c>
      <c r="P19" s="17" t="n">
        <v>0.12</v>
      </c>
      <c r="Q19" s="7" t="str">
        <f>IF(D19=0,"Оставить: аналогов в наличии нет, сравнивать не с чем",IF(C19&lt;W19,"Поднять до границы маржи: сейчас маржа "&amp;ROUND(N19*100,0)&amp;"%"&amp;", минимум "&amp;ROUND(P19*100,0)&amp;"%",IF(AND(Y19="Да",L19=C19),"Оставить: у конкурента акция на один день, на неё не реагируем",IF(X19&lt;W19,IF(L19=C19,"Оставить: ориентир "&amp;ROUND(X19,0)&amp;" ₽"&amp;" ниже вашей минимальной маржи, дальше не снижаем","Снизить только до границы маржи: ориентир "&amp;ROUND(X19,0)&amp;" ₽"&amp;" ниже минимальной маржи"),IF(L19=C19,IF(AND(J19="Коридор рынка",D19&gt;='Настройки и правила'!$B$8),"Оставить: цена внутри коридора рынка",IF(ABS(X19-C19)&lt;0.5,"Оставить: цена соответствует стратегии","Оставить: до ориентира "&amp;ROUND(X19,0)&amp;" ₽"&amp;" меньше шага округления")),IF(ABS(Z19-X19)&gt;0.5,IF(L19&gt;C19,"Поднять","Снизить")&amp;": за один раз не больше "&amp;ROUND('Настройки и правила'!$B$4*100,0)&amp;"%"&amp;", до ориентира "&amp;ROUND(X19,0)&amp;" ₽"&amp;" дойдём за несколько шагов",IF(L19&gt;C19,"Поднять: дешевле ориентира "&amp;ROUND(X19,0)&amp;" ₽"&amp;" — маржу отдаём зря","Снизить: дороже ориентира "&amp;ROUND(X19,0)&amp;" ₽"&amp;" — рискуем продажами")))))))&amp;IF(AND(J19="Коридор рынка",D19&lt;'Настройки и правила'!$B$8,D19&gt;0),". Аналогов меньше "&amp;'Настройки и правила'!$B$8&amp;" — вместо коридора держимся медианы","")</f>
        <v>Поднять: дешевле ориентира 4620 ₽ — маржу отдаём зря</v>
      </c>
      <c r="R19" s="12" t="n"/>
      <c r="T19" s="8" t="n">
        <v>2400</v>
      </c>
      <c r="U19" s="17" t="n">
        <v>0.15</v>
      </c>
      <c r="V19" s="8" t="n">
        <v>230</v>
      </c>
      <c r="W19" s="10">
        <f>(T19+V19)/(1-U19-P19)</f>
        <v>3602.7397260273974</v>
      </c>
      <c r="X19" s="10">
        <f>IF(D19=0,C19,IF(J19="Минимум рынка",E19,IF(J19="Медиана рынка",F19,IF(J19="Целевой индекс",F19*K19,IF(D19&lt;'Настройки и правила'!$B$8,F19,IF(C19&lt;G19,G19,IF(C19&gt;H19,H19,C19)))))))</f>
        <v>4620</v>
      </c>
      <c r="Y19" s="9" t="str">
        <f>'Рынок сегодня'!K19</f>
        <v>Нет</v>
      </c>
      <c r="Z19" s="10">
        <f>IF(Y19="Да",C19,MIN(MAX(X19,C19*(1-'Настройки и правила'!$B$4)),C19*(1+'Настройки и правила'!$B$4)))</f>
        <v>4620</v>
      </c>
      <c r="AA19" s="10">
        <f>IF((ROUND((Z19+'Настройки и правила'!$B$7)/'Настройки и правила'!$B$6,0)*'Настройки и правила'!$B$6-'Настройки и правила'!$B$7)&gt;C19*(1+'Настройки и правила'!$B$4),(ROUND((Z19+'Настройки и правила'!$B$7)/'Настройки и правила'!$B$6,0)*'Настройки и правила'!$B$6-'Настройки и правила'!$B$7)-'Настройки и правила'!$B$6,IF((ROUND((Z19+'Настройки и правила'!$B$7)/'Настройки и правила'!$B$6,0)*'Настройки и правила'!$B$6-'Настройки и правила'!$B$7)&lt;C19*(1-'Настройки и правила'!$B$4),(ROUND((Z19+'Настройки и правила'!$B$7)/'Настройки и правила'!$B$6,0)*'Настройки и правила'!$B$6-'Настройки и правила'!$B$7)+'Настройки и правила'!$B$6,(ROUND((Z19+'Настройки и правила'!$B$7)/'Настройки и правила'!$B$6,0)*'Настройки и правила'!$B$6-'Настройки и правила'!$B$7)))</f>
        <v>4590</v>
      </c>
      <c r="AB19" s="10">
        <f>MAX(AA19,ROUNDUP((W19+'Настройки и правила'!$B$7)/'Настройки и правила'!$B$6,0)*'Настройки и правила'!$B$6-'Настройки и правила'!$B$7)</f>
        <v>4590</v>
      </c>
    </row>
    <row r="20" ht="28" customHeight="1">
      <c r="A20" s="6" t="inlineStr">
        <is>
          <t>EK-015</t>
        </is>
      </c>
      <c r="B20" s="7" t="inlineStr">
        <is>
          <t>Чайник 1,2 л, стекло</t>
        </is>
      </c>
      <c r="C20" s="8" t="n">
        <v>1590</v>
      </c>
      <c r="D20" s="9">
        <f>COUNT('Рынок сегодня'!C20:J20)</f>
        <v>6</v>
      </c>
      <c r="E20" s="10">
        <f>IF(D20=0,"",MIN('Рынок сегодня'!C20:J20))</f>
        <v>1690</v>
      </c>
      <c r="F20" s="10">
        <f>IF(D20=0,"",MEDIAN('Рынок сегодня'!C20:J20))</f>
        <v>1820</v>
      </c>
      <c r="G20" s="10">
        <f>IF(D20&lt;'Настройки и правила'!$B$8,"",PERCENTILE('Рынок сегодня'!C20:J20,'Настройки и правила'!$B$9))</f>
        <v>1705</v>
      </c>
      <c r="H20" s="10">
        <f>IF(D20&lt;'Настройки и правила'!$B$8,"",PERCENTILE('Рынок сегодня'!C20:J20,'Настройки и правила'!$B$10))</f>
        <v>1890</v>
      </c>
      <c r="I20" s="11">
        <f>IF(F20="","",C20/F20)</f>
        <v>0.8736263736263736</v>
      </c>
      <c r="J20" s="12" t="inlineStr">
        <is>
          <t>Коридор рынка</t>
        </is>
      </c>
      <c r="K20" s="13" t="n"/>
      <c r="L20" s="14">
        <f>IF(ABS(AB20-C20)/C20&lt;'Настройки и правила'!$B$5,IF(C20&lt;W20,AB20,C20),AB20)</f>
        <v>1690</v>
      </c>
      <c r="M20" s="15">
        <f>L20/C20-1</f>
        <v>0.06289308176100628</v>
      </c>
      <c r="N20" s="16">
        <f>(C20-T20-V20-C20*U20)/C20</f>
        <v>0.239937106918239</v>
      </c>
      <c r="O20" s="16">
        <f>(L20-T20-V20-L20*U20)/L20</f>
        <v>0.27603550295857987</v>
      </c>
      <c r="P20" s="17" t="n">
        <v>0.12</v>
      </c>
      <c r="Q20" s="7" t="str">
        <f>IF(D20=0,"Оставить: аналогов в наличии нет, сравнивать не с чем",IF(C20&lt;W20,"Поднять до границы маржи: сейчас маржа "&amp;ROUND(N20*100,0)&amp;"%"&amp;", минимум "&amp;ROUND(P20*100,0)&amp;"%",IF(AND(Y20="Да",L20=C20),"Оставить: у конкурента акция на один день, на неё не реагируем",IF(X20&lt;W20,IF(L20=C20,"Оставить: ориентир "&amp;ROUND(X20,0)&amp;" ₽"&amp;" ниже вашей минимальной маржи, дальше не снижаем","Снизить только до границы маржи: ориентир "&amp;ROUND(X20,0)&amp;" ₽"&amp;" ниже минимальной маржи"),IF(L20=C20,IF(AND(J20="Коридор рынка",D20&gt;='Настройки и правила'!$B$8),"Оставить: цена внутри коридора рынка",IF(ABS(X20-C20)&lt;0.5,"Оставить: цена соответствует стратегии","Оставить: до ориентира "&amp;ROUND(X20,0)&amp;" ₽"&amp;" меньше шага округления")),IF(ABS(Z20-X20)&gt;0.5,IF(L20&gt;C20,"Поднять","Снизить")&amp;": за один раз не больше "&amp;ROUND('Настройки и правила'!$B$4*100,0)&amp;"%"&amp;", до ориентира "&amp;ROUND(X20,0)&amp;" ₽"&amp;" дойдём за несколько шагов",IF(L20&gt;C20,"Поднять: дешевле ориентира "&amp;ROUND(X20,0)&amp;" ₽"&amp;" — маржу отдаём зря","Снизить: дороже ориентира "&amp;ROUND(X20,0)&amp;" ₽"&amp;" — рискуем продажами")))))))&amp;IF(AND(J20="Коридор рынка",D20&lt;'Настройки и правила'!$B$8,D20&gt;0),". Аналогов меньше "&amp;'Настройки и правила'!$B$8&amp;" — вместо коридора держимся медианы","")</f>
        <v>Поднять: дешевле ориентира 1705 ₽ — маржу отдаём зря</v>
      </c>
      <c r="R20" s="12" t="n"/>
      <c r="T20" s="8" t="n">
        <v>800</v>
      </c>
      <c r="U20" s="17" t="n">
        <v>0.15</v>
      </c>
      <c r="V20" s="8" t="n">
        <v>170</v>
      </c>
      <c r="W20" s="10">
        <f>(T20+V20)/(1-U20-P20)</f>
        <v>1328.7671232876712</v>
      </c>
      <c r="X20" s="10">
        <f>IF(D20=0,C20,IF(J20="Минимум рынка",E20,IF(J20="Медиана рынка",F20,IF(J20="Целевой индекс",F20*K20,IF(D20&lt;'Настройки и правила'!$B$8,F20,IF(C20&lt;G20,G20,IF(C20&gt;H20,H20,C20)))))))</f>
        <v>1705</v>
      </c>
      <c r="Y20" s="9" t="str">
        <f>'Рынок сегодня'!K20</f>
        <v>Нет</v>
      </c>
      <c r="Z20" s="10">
        <f>IF(Y20="Да",C20,MIN(MAX(X20,C20*(1-'Настройки и правила'!$B$4)),C20*(1+'Настройки и правила'!$B$4)))</f>
        <v>1705</v>
      </c>
      <c r="AA20" s="10">
        <f>IF((ROUND((Z20+'Настройки и правила'!$B$7)/'Настройки и правила'!$B$6,0)*'Настройки и правила'!$B$6-'Настройки и правила'!$B$7)&gt;C20*(1+'Настройки и правила'!$B$4),(ROUND((Z20+'Настройки и правила'!$B$7)/'Настройки и правила'!$B$6,0)*'Настройки и правила'!$B$6-'Настройки и правила'!$B$7)-'Настройки и правила'!$B$6,IF((ROUND((Z20+'Настройки и правила'!$B$7)/'Настройки и правила'!$B$6,0)*'Настройки и правила'!$B$6-'Настройки и правила'!$B$7)&lt;C20*(1-'Настройки и правила'!$B$4),(ROUND((Z20+'Настройки и правила'!$B$7)/'Настройки и правила'!$B$6,0)*'Настройки и правила'!$B$6-'Настройки и правила'!$B$7)+'Настройки и правила'!$B$6,(ROUND((Z20+'Настройки и правила'!$B$7)/'Настройки и правила'!$B$6,0)*'Настройки и правила'!$B$6-'Настройки и правила'!$B$7)))</f>
        <v>1690</v>
      </c>
      <c r="AB20" s="10">
        <f>MAX(AA20,ROUNDUP((W20+'Настройки и правила'!$B$7)/'Настройки и правила'!$B$6,0)*'Настройки и правила'!$B$6-'Настройки и правила'!$B$7)</f>
        <v>1690</v>
      </c>
    </row>
    <row r="21" ht="28" customHeight="1">
      <c r="A21" s="6" t="inlineStr">
        <is>
          <t>EK-016</t>
        </is>
      </c>
      <c r="B21" s="7" t="inlineStr">
        <is>
          <t>Чайник 1,7 л, пластик, белый</t>
        </is>
      </c>
      <c r="C21" s="8" t="n">
        <v>1590</v>
      </c>
      <c r="D21" s="9">
        <f>COUNT('Рынок сегодня'!C21:J21)</f>
        <v>5</v>
      </c>
      <c r="E21" s="10">
        <f>IF(D21=0,"",MIN('Рынок сегодня'!C21:J21))</f>
        <v>1490</v>
      </c>
      <c r="F21" s="10">
        <f>IF(D21=0,"",MEDIAN('Рынок сегодня'!C21:J21))</f>
        <v>1590</v>
      </c>
      <c r="G21" s="10">
        <f>IF(D21&lt;'Настройки и правила'!$B$8,"",PERCENTILE('Рынок сегодня'!C21:J21,'Настройки и правила'!$B$9))</f>
        <v>1502</v>
      </c>
      <c r="H21" s="10">
        <f>IF(D21&lt;'Настройки и правила'!$B$8,"",PERCENTILE('Рынок сегодня'!C21:J21,'Настройки и правила'!$B$10))</f>
        <v>1618</v>
      </c>
      <c r="I21" s="11">
        <f>IF(F21="","",C21/F21)</f>
        <v>1</v>
      </c>
      <c r="J21" s="12" t="inlineStr">
        <is>
          <t>Медиана рынка</t>
        </is>
      </c>
      <c r="K21" s="13" t="n"/>
      <c r="L21" s="14">
        <f>IF(ABS(AB21-C21)/C21&lt;'Настройки и правила'!$B$5,IF(C21&lt;W21,AB21,C21),AB21)</f>
        <v>1590</v>
      </c>
      <c r="M21" s="15">
        <f>L21/C21-1</f>
        <v>0</v>
      </c>
      <c r="N21" s="16">
        <f>(C21-T21-V21-C21*U21)/C21</f>
        <v>0.20220125786163523</v>
      </c>
      <c r="O21" s="16">
        <f>(L21-T21-V21-L21*U21)/L21</f>
        <v>0.20220125786163523</v>
      </c>
      <c r="P21" s="17" t="n">
        <v>0.12</v>
      </c>
      <c r="Q21" s="7" t="str">
        <f>IF(D21=0,"Оставить: аналогов в наличии нет, сравнивать не с чем",IF(C21&lt;W21,"Поднять до границы маржи: сейчас маржа "&amp;ROUND(N21*100,0)&amp;"%"&amp;", минимум "&amp;ROUND(P21*100,0)&amp;"%",IF(AND(Y21="Да",L21=C21),"Оставить: у конкурента акция на один день, на неё не реагируем",IF(X21&lt;W21,IF(L21=C21,"Оставить: ориентир "&amp;ROUND(X21,0)&amp;" ₽"&amp;" ниже вашей минимальной маржи, дальше не снижаем","Снизить только до границы маржи: ориентир "&amp;ROUND(X21,0)&amp;" ₽"&amp;" ниже минимальной маржи"),IF(L21=C21,IF(AND(J21="Коридор рынка",D21&gt;='Настройки и правила'!$B$8),"Оставить: цена внутри коридора рынка",IF(ABS(X21-C21)&lt;0.5,"Оставить: цена соответствует стратегии","Оставить: до ориентира "&amp;ROUND(X21,0)&amp;" ₽"&amp;" меньше шага округления")),IF(ABS(Z21-X21)&gt;0.5,IF(L21&gt;C21,"Поднять","Снизить")&amp;": за один раз не больше "&amp;ROUND('Настройки и правила'!$B$4*100,0)&amp;"%"&amp;", до ориентира "&amp;ROUND(X21,0)&amp;" ₽"&amp;" дойдём за несколько шагов",IF(L21&gt;C21,"Поднять: дешевле ориентира "&amp;ROUND(X21,0)&amp;" ₽"&amp;" — маржу отдаём зря","Снизить: дороже ориентира "&amp;ROUND(X21,0)&amp;" ₽"&amp;" — рискуем продажами")))))))&amp;IF(AND(J21="Коридор рынка",D21&lt;'Настройки и правила'!$B$8,D21&gt;0),". Аналогов меньше "&amp;'Настройки и правила'!$B$8&amp;" — вместо коридора держимся медианы","")</f>
        <v>Оставить: цена соответствует стратегии</v>
      </c>
      <c r="R21" s="12" t="n"/>
      <c r="T21" s="8" t="n">
        <v>850</v>
      </c>
      <c r="U21" s="17" t="n">
        <v>0.15</v>
      </c>
      <c r="V21" s="8" t="n">
        <v>180</v>
      </c>
      <c r="W21" s="10">
        <f>(T21+V21)/(1-U21-P21)</f>
        <v>1410.9589041095892</v>
      </c>
      <c r="X21" s="10">
        <f>IF(D21=0,C21,IF(J21="Минимум рынка",E21,IF(J21="Медиана рынка",F21,IF(J21="Целевой индекс",F21*K21,IF(D21&lt;'Настройки и правила'!$B$8,F21,IF(C21&lt;G21,G21,IF(C21&gt;H21,H21,C21)))))))</f>
        <v>1590</v>
      </c>
      <c r="Y21" s="9" t="str">
        <f>'Рынок сегодня'!K21</f>
        <v>Нет</v>
      </c>
      <c r="Z21" s="10">
        <f>IF(Y21="Да",C21,MIN(MAX(X21,C21*(1-'Настройки и правила'!$B$4)),C21*(1+'Настройки и правила'!$B$4)))</f>
        <v>1590</v>
      </c>
      <c r="AA21" s="10">
        <f>IF((ROUND((Z21+'Настройки и правила'!$B$7)/'Настройки и правила'!$B$6,0)*'Настройки и правила'!$B$6-'Настройки и правила'!$B$7)&gt;C21*(1+'Настройки и правила'!$B$4),(ROUND((Z21+'Настройки и правила'!$B$7)/'Настройки и правила'!$B$6,0)*'Настройки и правила'!$B$6-'Настройки и правила'!$B$7)-'Настройки и правила'!$B$6,IF((ROUND((Z21+'Настройки и правила'!$B$7)/'Настройки и правила'!$B$6,0)*'Настройки и правила'!$B$6-'Настройки и правила'!$B$7)&lt;C21*(1-'Настройки и правила'!$B$4),(ROUND((Z21+'Настройки и правила'!$B$7)/'Настройки и правила'!$B$6,0)*'Настройки и правила'!$B$6-'Настройки и правила'!$B$7)+'Настройки и правила'!$B$6,(ROUND((Z21+'Настройки и правила'!$B$7)/'Настройки и правила'!$B$6,0)*'Настройки и правила'!$B$6-'Настройки и правила'!$B$7)))</f>
        <v>1590</v>
      </c>
      <c r="AB21" s="10">
        <f>MAX(AA21,ROUNDUP((W21+'Настройки и правила'!$B$7)/'Настройки и правила'!$B$6,0)*'Настройки и правила'!$B$6-'Настройки и правила'!$B$7)</f>
        <v>1590</v>
      </c>
    </row>
    <row r="22" ht="28" customHeight="1">
      <c r="A22" s="6" t="inlineStr">
        <is>
          <t>EK-017</t>
        </is>
      </c>
      <c r="B22" s="7" t="inlineStr">
        <is>
          <t>Чайник 1,5 л, металл, ретро</t>
        </is>
      </c>
      <c r="C22" s="8" t="n">
        <v>3590</v>
      </c>
      <c r="D22" s="9">
        <f>COUNT('Рынок сегодня'!C22:J22)</f>
        <v>5</v>
      </c>
      <c r="E22" s="10">
        <f>IF(D22=0,"",MIN('Рынок сегодня'!C22:J22))</f>
        <v>3190</v>
      </c>
      <c r="F22" s="10">
        <f>IF(D22=0,"",MEDIAN('Рынок сегодня'!C22:J22))</f>
        <v>3290</v>
      </c>
      <c r="G22" s="10">
        <f>IF(D22&lt;'Настройки и правила'!$B$8,"",PERCENTILE('Рынок сегодня'!C22:J22,'Настройки и правила'!$B$9))</f>
        <v>3210</v>
      </c>
      <c r="H22" s="10">
        <f>IF(D22&lt;'Настройки и правила'!$B$8,"",PERCENTILE('Рынок сегодня'!C22:J22,'Настройки и правила'!$B$10))</f>
        <v>3410</v>
      </c>
      <c r="I22" s="11">
        <f>IF(F22="","",C22/F22)</f>
        <v>1.0911854103343466</v>
      </c>
      <c r="J22" s="12" t="inlineStr">
        <is>
          <t>Медиана рынка</t>
        </is>
      </c>
      <c r="K22" s="13" t="n"/>
      <c r="L22" s="14">
        <f>IF(ABS(AB22-C22)/C22&lt;'Настройки и правила'!$B$5,IF(C22&lt;W22,AB22,C22),AB22)</f>
        <v>3290</v>
      </c>
      <c r="M22" s="15">
        <f>L22/C22-1</f>
        <v>-0.08356545961002781</v>
      </c>
      <c r="N22" s="16">
        <f>(C22-T22-V22-C22*U22)/C22</f>
        <v>0.28454038997214487</v>
      </c>
      <c r="O22" s="16">
        <f>(L22-T22-V22-L22*U22)/L22</f>
        <v>0.23297872340425532</v>
      </c>
      <c r="P22" s="17" t="n">
        <v>0.12</v>
      </c>
      <c r="Q22" s="7" t="str">
        <f>IF(D22=0,"Оставить: аналогов в наличии нет, сравнивать не с чем",IF(C22&lt;W22,"Поднять до границы маржи: сейчас маржа "&amp;ROUND(N22*100,0)&amp;"%"&amp;", минимум "&amp;ROUND(P22*100,0)&amp;"%",IF(AND(Y22="Да",L22=C22),"Оставить: у конкурента акция на один день, на неё не реагируем",IF(X22&lt;W22,IF(L22=C22,"Оставить: ориентир "&amp;ROUND(X22,0)&amp;" ₽"&amp;" ниже вашей минимальной маржи, дальше не снижаем","Снизить только до границы маржи: ориентир "&amp;ROUND(X22,0)&amp;" ₽"&amp;" ниже минимальной маржи"),IF(L22=C22,IF(AND(J22="Коридор рынка",D22&gt;='Настройки и правила'!$B$8),"Оставить: цена внутри коридора рынка",IF(ABS(X22-C22)&lt;0.5,"Оставить: цена соответствует стратегии","Оставить: до ориентира "&amp;ROUND(X22,0)&amp;" ₽"&amp;" меньше шага округления")),IF(ABS(Z22-X22)&gt;0.5,IF(L22&gt;C22,"Поднять","Снизить")&amp;": за один раз не больше "&amp;ROUND('Настройки и правила'!$B$4*100,0)&amp;"%"&amp;", до ориентира "&amp;ROUND(X22,0)&amp;" ₽"&amp;" дойдём за несколько шагов",IF(L22&gt;C22,"Поднять: дешевле ориентира "&amp;ROUND(X22,0)&amp;" ₽"&amp;" — маржу отдаём зря","Снизить: дороже ориентира "&amp;ROUND(X22,0)&amp;" ₽"&amp;" — рискуем продажами")))))))&amp;IF(AND(J22="Коридор рынка",D22&lt;'Настройки и правила'!$B$8,D22&gt;0),". Аналогов меньше "&amp;'Настройки и правила'!$B$8&amp;" — вместо коридора держимся медианы","")</f>
        <v>Снизить: дороже ориентира 3290 ₽ — рискуем продажами</v>
      </c>
      <c r="R22" s="12" t="n"/>
      <c r="T22" s="8" t="n">
        <v>1800</v>
      </c>
      <c r="U22" s="17" t="n">
        <v>0.15</v>
      </c>
      <c r="V22" s="8" t="n">
        <v>230</v>
      </c>
      <c r="W22" s="10">
        <f>(T22+V22)/(1-U22-P22)</f>
        <v>2780.821917808219</v>
      </c>
      <c r="X22" s="10">
        <f>IF(D22=0,C22,IF(J22="Минимум рынка",E22,IF(J22="Медиана рынка",F22,IF(J22="Целевой индекс",F22*K22,IF(D22&lt;'Настройки и правила'!$B$8,F22,IF(C22&lt;G22,G22,IF(C22&gt;H22,H22,C22)))))))</f>
        <v>3290</v>
      </c>
      <c r="Y22" s="9" t="str">
        <f>'Рынок сегодня'!K22</f>
        <v>Нет</v>
      </c>
      <c r="Z22" s="10">
        <f>IF(Y22="Да",C22,MIN(MAX(X22,C22*(1-'Настройки и правила'!$B$4)),C22*(1+'Настройки и правила'!$B$4)))</f>
        <v>3290</v>
      </c>
      <c r="AA22" s="10">
        <f>IF((ROUND((Z22+'Настройки и правила'!$B$7)/'Настройки и правила'!$B$6,0)*'Настройки и правила'!$B$6-'Настройки и правила'!$B$7)&gt;C22*(1+'Настройки и правила'!$B$4),(ROUND((Z22+'Настройки и правила'!$B$7)/'Настройки и правила'!$B$6,0)*'Настройки и правила'!$B$6-'Настройки и правила'!$B$7)-'Настройки и правила'!$B$6,IF((ROUND((Z22+'Настройки и правила'!$B$7)/'Настройки и правила'!$B$6,0)*'Настройки и правила'!$B$6-'Настройки и правила'!$B$7)&lt;C22*(1-'Настройки и правила'!$B$4),(ROUND((Z22+'Настройки и правила'!$B$7)/'Настройки и правила'!$B$6,0)*'Настройки и правила'!$B$6-'Настройки и правила'!$B$7)+'Настройки и правила'!$B$6,(ROUND((Z22+'Настройки и правила'!$B$7)/'Настройки и правила'!$B$6,0)*'Настройки и правила'!$B$6-'Настройки и правила'!$B$7)))</f>
        <v>3290</v>
      </c>
      <c r="AB22" s="10">
        <f>MAX(AA22,ROUNDUP((W22+'Настройки и правила'!$B$7)/'Настройки и правила'!$B$6,0)*'Настройки и правила'!$B$6-'Настройки и правила'!$B$7)</f>
        <v>3290</v>
      </c>
    </row>
    <row r="23" ht="28" customHeight="1">
      <c r="A23" s="6" t="inlineStr">
        <is>
          <t>EK-018</t>
        </is>
      </c>
      <c r="B23" s="7" t="inlineStr">
        <is>
          <t>Термопот 4,0 л, с таймером</t>
        </is>
      </c>
      <c r="C23" s="8" t="n">
        <v>4590</v>
      </c>
      <c r="D23" s="9">
        <f>COUNT('Рынок сегодня'!C23:J23)</f>
        <v>5</v>
      </c>
      <c r="E23" s="10">
        <f>IF(D23=0,"",MIN('Рынок сегодня'!C23:J23))</f>
        <v>3690</v>
      </c>
      <c r="F23" s="10">
        <f>IF(D23=0,"",MEDIAN('Рынок сегодня'!C23:J23))</f>
        <v>4590</v>
      </c>
      <c r="G23" s="10">
        <f>IF(D23&lt;'Настройки и правила'!$B$8,"",PERCENTILE('Рынок сегодня'!C23:J23,'Настройки и правила'!$B$9))</f>
        <v>3850</v>
      </c>
      <c r="H23" s="10">
        <f>IF(D23&lt;'Настройки и правила'!$B$8,"",PERCENTILE('Рынок сегодня'!C23:J23,'Настройки и правила'!$B$10))</f>
        <v>4710</v>
      </c>
      <c r="I23" s="11">
        <f>IF(F23="","",C23/F23)</f>
        <v>1</v>
      </c>
      <c r="J23" s="12" t="inlineStr">
        <is>
          <t>Минимум рынка</t>
        </is>
      </c>
      <c r="K23" s="13" t="n"/>
      <c r="L23" s="14">
        <f>IF(ABS(AB23-C23)/C23&lt;'Настройки и правила'!$B$5,IF(C23&lt;W23,AB23,C23),AB23)</f>
        <v>4590</v>
      </c>
      <c r="M23" s="15">
        <f>L23/C23-1</f>
        <v>0</v>
      </c>
      <c r="N23" s="16">
        <f>(C23-T23-V23-C23*U23)/C23</f>
        <v>0.21383442265795208</v>
      </c>
      <c r="O23" s="16">
        <f>(L23-T23-V23-L23*U23)/L23</f>
        <v>0.21383442265795208</v>
      </c>
      <c r="P23" s="17" t="n">
        <v>0.12</v>
      </c>
      <c r="Q23" s="7" t="str">
        <f>IF(D23=0,"Оставить: аналогов в наличии нет, сравнивать не с чем",IF(C23&lt;W23,"Поднять до границы маржи: сейчас маржа "&amp;ROUND(N23*100,0)&amp;"%"&amp;", минимум "&amp;ROUND(P23*100,0)&amp;"%",IF(AND(Y23="Да",L23=C23),"Оставить: у конкурента акция на один день, на неё не реагируем",IF(X23&lt;W23,IF(L23=C23,"Оставить: ориентир "&amp;ROUND(X23,0)&amp;" ₽"&amp;" ниже вашей минимальной маржи, дальше не снижаем","Снизить только до границы маржи: ориентир "&amp;ROUND(X23,0)&amp;" ₽"&amp;" ниже минимальной маржи"),IF(L23=C23,IF(AND(J23="Коридор рынка",D23&gt;='Настройки и правила'!$B$8),"Оставить: цена внутри коридора рынка",IF(ABS(X23-C23)&lt;0.5,"Оставить: цена соответствует стратегии","Оставить: до ориентира "&amp;ROUND(X23,0)&amp;" ₽"&amp;" меньше шага округления")),IF(ABS(Z23-X23)&gt;0.5,IF(L23&gt;C23,"Поднять","Снизить")&amp;": за один раз не больше "&amp;ROUND('Настройки и правила'!$B$4*100,0)&amp;"%"&amp;", до ориентира "&amp;ROUND(X23,0)&amp;" ₽"&amp;" дойдём за несколько шагов",IF(L23&gt;C23,"Поднять: дешевле ориентира "&amp;ROUND(X23,0)&amp;" ₽"&amp;" — маржу отдаём зря","Снизить: дороже ориентира "&amp;ROUND(X23,0)&amp;" ₽"&amp;" — рискуем продажами")))))))&amp;IF(AND(J23="Коридор рынка",D23&lt;'Настройки и правила'!$B$8,D23&gt;0),". Аналогов меньше "&amp;'Настройки и правила'!$B$8&amp;" — вместо коридора держимся медианы","")</f>
        <v>Оставить: у конкурента акция на один день, на неё не реагируем</v>
      </c>
      <c r="R23" s="12" t="n"/>
      <c r="T23" s="8" t="n">
        <v>2600</v>
      </c>
      <c r="U23" s="17" t="n">
        <v>0.15</v>
      </c>
      <c r="V23" s="8" t="n">
        <v>320</v>
      </c>
      <c r="W23" s="10">
        <f>(T23+V23)/(1-U23-P23)</f>
        <v>4000</v>
      </c>
      <c r="X23" s="10">
        <f>IF(D23=0,C23,IF(J23="Минимум рынка",E23,IF(J23="Медиана рынка",F23,IF(J23="Целевой индекс",F23*K23,IF(D23&lt;'Настройки и правила'!$B$8,F23,IF(C23&lt;G23,G23,IF(C23&gt;H23,H23,C23)))))))</f>
        <v>3690</v>
      </c>
      <c r="Y23" s="9" t="str">
        <f>'Рынок сегодня'!K23</f>
        <v>Да</v>
      </c>
      <c r="Z23" s="10">
        <f>IF(Y23="Да",C23,MIN(MAX(X23,C23*(1-'Настройки и правила'!$B$4)),C23*(1+'Настройки и правила'!$B$4)))</f>
        <v>4590</v>
      </c>
      <c r="AA23" s="10">
        <f>IF((ROUND((Z23+'Настройки и правила'!$B$7)/'Настройки и правила'!$B$6,0)*'Настройки и правила'!$B$6-'Настройки и правила'!$B$7)&gt;C23*(1+'Настройки и правила'!$B$4),(ROUND((Z23+'Настройки и правила'!$B$7)/'Настройки и правила'!$B$6,0)*'Настройки и правила'!$B$6-'Настройки и правила'!$B$7)-'Настройки и правила'!$B$6,IF((ROUND((Z23+'Настройки и правила'!$B$7)/'Настройки и правила'!$B$6,0)*'Настройки и правила'!$B$6-'Настройки и правила'!$B$7)&lt;C23*(1-'Настройки и правила'!$B$4),(ROUND((Z23+'Настройки и правила'!$B$7)/'Настройки и правила'!$B$6,0)*'Настройки и правила'!$B$6-'Настройки и правила'!$B$7)+'Настройки и правила'!$B$6,(ROUND((Z23+'Настройки и правила'!$B$7)/'Настройки и правила'!$B$6,0)*'Настройки и правила'!$B$6-'Настройки и правила'!$B$7)))</f>
        <v>4590</v>
      </c>
      <c r="AB23" s="10">
        <f>MAX(AA23,ROUNDUP((W23+'Настройки и правила'!$B$7)/'Настройки и правила'!$B$6,0)*'Настройки и правила'!$B$6-'Настройки и правила'!$B$7)</f>
        <v>4590</v>
      </c>
    </row>
    <row r="24" ht="28" customHeight="1">
      <c r="A24" s="6" t="inlineStr">
        <is>
          <t>EK-019</t>
        </is>
      </c>
      <c r="B24" s="7" t="inlineStr">
        <is>
          <t>Чайник 1,7 л, стекло, чёрный</t>
        </is>
      </c>
      <c r="C24" s="8" t="n">
        <v>2390</v>
      </c>
      <c r="D24" s="9">
        <f>COUNT('Рынок сегодня'!C24:J24)</f>
        <v>6</v>
      </c>
      <c r="E24" s="10">
        <f>IF(D24=0,"",MIN('Рынок сегодня'!C24:J24))</f>
        <v>2190</v>
      </c>
      <c r="F24" s="10">
        <f>IF(D24=0,"",MEDIAN('Рынок сегодня'!C24:J24))</f>
        <v>2370</v>
      </c>
      <c r="G24" s="10">
        <f>IF(D24&lt;'Настройки и правила'!$B$8,"",PERCENTILE('Рынок сегодня'!C24:J24,'Настройки и правила'!$B$9))</f>
        <v>2215</v>
      </c>
      <c r="H24" s="10">
        <f>IF(D24&lt;'Настройки и правила'!$B$8,"",PERCENTILE('Рынок сегодня'!C24:J24,'Настройки и правила'!$B$10))</f>
        <v>2490</v>
      </c>
      <c r="I24" s="11">
        <f>IF(F24="","",C24/F24)</f>
        <v>1.0084388185654007</v>
      </c>
      <c r="J24" s="12" t="inlineStr">
        <is>
          <t>Коридор рынка</t>
        </is>
      </c>
      <c r="K24" s="13" t="n"/>
      <c r="L24" s="14">
        <f>IF(ABS(AB24-C24)/C24&lt;'Настройки и правила'!$B$5,IF(C24&lt;W24,AB24,C24),AB24)</f>
        <v>2390</v>
      </c>
      <c r="M24" s="15">
        <f>L24/C24-1</f>
        <v>0</v>
      </c>
      <c r="N24" s="16">
        <f>(C24-T24-V24-C24*U24)/C24</f>
        <v>0.2684100418410042</v>
      </c>
      <c r="O24" s="16">
        <f>(L24-T24-V24-L24*U24)/L24</f>
        <v>0.2684100418410042</v>
      </c>
      <c r="P24" s="17" t="n">
        <v>0.12</v>
      </c>
      <c r="Q24" s="7" t="str">
        <f>IF(D24=0,"Оставить: аналогов в наличии нет, сравнивать не с чем",IF(C24&lt;W24,"Поднять до границы маржи: сейчас маржа "&amp;ROUND(N24*100,0)&amp;"%"&amp;", минимум "&amp;ROUND(P24*100,0)&amp;"%",IF(AND(Y24="Да",L24=C24),"Оставить: у конкурента акция на один день, на неё не реагируем",IF(X24&lt;W24,IF(L24=C24,"Оставить: ориентир "&amp;ROUND(X24,0)&amp;" ₽"&amp;" ниже вашей минимальной маржи, дальше не снижаем","Снизить только до границы маржи: ориентир "&amp;ROUND(X24,0)&amp;" ₽"&amp;" ниже минимальной маржи"),IF(L24=C24,IF(AND(J24="Коридор рынка",D24&gt;='Настройки и правила'!$B$8),"Оставить: цена внутри коридора рынка",IF(ABS(X24-C24)&lt;0.5,"Оставить: цена соответствует стратегии","Оставить: до ориентира "&amp;ROUND(X24,0)&amp;" ₽"&amp;" меньше шага округления")),IF(ABS(Z24-X24)&gt;0.5,IF(L24&gt;C24,"Поднять","Снизить")&amp;": за один раз не больше "&amp;ROUND('Настройки и правила'!$B$4*100,0)&amp;"%"&amp;", до ориентира "&amp;ROUND(X24,0)&amp;" ₽"&amp;" дойдём за несколько шагов",IF(L24&gt;C24,"Поднять: дешевле ориентира "&amp;ROUND(X24,0)&amp;" ₽"&amp;" — маржу отдаём зря","Снизить: дороже ориентира "&amp;ROUND(X24,0)&amp;" ₽"&amp;" — рискуем продажами")))))))&amp;IF(AND(J24="Коридор рынка",D24&lt;'Настройки и правила'!$B$8,D24&gt;0),". Аналогов меньше "&amp;'Настройки и правила'!$B$8&amp;" — вместо коридора держимся медианы","")</f>
        <v>Оставить: цена внутри коридора рынка</v>
      </c>
      <c r="R24" s="12" t="n"/>
      <c r="T24" s="8" t="n">
        <v>1200</v>
      </c>
      <c r="U24" s="17" t="n">
        <v>0.15</v>
      </c>
      <c r="V24" s="8" t="n">
        <v>190</v>
      </c>
      <c r="W24" s="10">
        <f>(T24+V24)/(1-U24-P24)</f>
        <v>1904.109589041096</v>
      </c>
      <c r="X24" s="10">
        <f>IF(D24=0,C24,IF(J24="Минимум рынка",E24,IF(J24="Медиана рынка",F24,IF(J24="Целевой индекс",F24*K24,IF(D24&lt;'Настройки и правила'!$B$8,F24,IF(C24&lt;G24,G24,IF(C24&gt;H24,H24,C24)))))))</f>
        <v>2390</v>
      </c>
      <c r="Y24" s="9" t="str">
        <f>'Рынок сегодня'!K24</f>
        <v>Нет</v>
      </c>
      <c r="Z24" s="10">
        <f>IF(Y24="Да",C24,MIN(MAX(X24,C24*(1-'Настройки и правила'!$B$4)),C24*(1+'Настройки и правила'!$B$4)))</f>
        <v>2390</v>
      </c>
      <c r="AA24" s="10">
        <f>IF((ROUND((Z24+'Настройки и правила'!$B$7)/'Настройки и правила'!$B$6,0)*'Настройки и правила'!$B$6-'Настройки и правила'!$B$7)&gt;C24*(1+'Настройки и правила'!$B$4),(ROUND((Z24+'Настройки и правила'!$B$7)/'Настройки и правила'!$B$6,0)*'Настройки и правила'!$B$6-'Настройки и правила'!$B$7)-'Настройки и правила'!$B$6,IF((ROUND((Z24+'Настройки и правила'!$B$7)/'Настройки и правила'!$B$6,0)*'Настройки и правила'!$B$6-'Настройки и правила'!$B$7)&lt;C24*(1-'Настройки и правила'!$B$4),(ROUND((Z24+'Настройки и правила'!$B$7)/'Настройки и правила'!$B$6,0)*'Настройки и правила'!$B$6-'Настройки и правила'!$B$7)+'Настройки и правила'!$B$6,(ROUND((Z24+'Настройки и правила'!$B$7)/'Настройки и правила'!$B$6,0)*'Настройки и правила'!$B$6-'Настройки и правила'!$B$7)))</f>
        <v>2390</v>
      </c>
      <c r="AB24" s="10">
        <f>MAX(AA24,ROUNDUP((W24+'Настройки и правила'!$B$7)/'Настройки и правила'!$B$6,0)*'Настройки и правила'!$B$6-'Настройки и правила'!$B$7)</f>
        <v>2390</v>
      </c>
    </row>
    <row r="25" ht="28" customHeight="1">
      <c r="A25" s="6" t="inlineStr">
        <is>
          <t>EK-020</t>
        </is>
      </c>
      <c r="B25" s="7" t="inlineStr">
        <is>
          <t>Чайник 1,7 л, сталь, матовый</t>
        </is>
      </c>
      <c r="C25" s="8" t="n">
        <v>2790</v>
      </c>
      <c r="D25" s="9">
        <f>COUNT('Рынок сегодня'!C25:J25)</f>
        <v>5</v>
      </c>
      <c r="E25" s="10">
        <f>IF(D25=0,"",MIN('Рынок сегодня'!C25:J25))</f>
        <v>2690</v>
      </c>
      <c r="F25" s="10">
        <f>IF(D25=0,"",MEDIAN('Рынок сегодня'!C25:J25))</f>
        <v>2790</v>
      </c>
      <c r="G25" s="10">
        <f>IF(D25&lt;'Настройки и правила'!$B$8,"",PERCENTILE('Рынок сегодня'!C25:J25,'Настройки и правила'!$B$9))</f>
        <v>2702</v>
      </c>
      <c r="H25" s="10">
        <f>IF(D25&lt;'Настройки и правила'!$B$8,"",PERCENTILE('Рынок сегодня'!C25:J25,'Настройки и правила'!$B$10))</f>
        <v>2858</v>
      </c>
      <c r="I25" s="11">
        <f>IF(F25="","",C25/F25)</f>
        <v>1</v>
      </c>
      <c r="J25" s="12" t="inlineStr">
        <is>
          <t>Целевой индекс</t>
        </is>
      </c>
      <c r="K25" s="13" t="n">
        <v>0.97</v>
      </c>
      <c r="L25" s="14">
        <f>IF(ABS(AB25-C25)/C25&lt;'Настройки и правила'!$B$5,IF(C25&lt;W25,AB25,C25),AB25)</f>
        <v>2690</v>
      </c>
      <c r="M25" s="15">
        <f>L25/C25-1</f>
        <v>-0.03584229390681004</v>
      </c>
      <c r="N25" s="16">
        <f>(C25-T25-V25-C25*U25)/C25</f>
        <v>0.29444444444444445</v>
      </c>
      <c r="O25" s="16">
        <f>(L25-T25-V25-L25*U25)/L25</f>
        <v>0.2737918215613383</v>
      </c>
      <c r="P25" s="17" t="n">
        <v>0.12</v>
      </c>
      <c r="Q25" s="7" t="str">
        <f>IF(D25=0,"Оставить: аналогов в наличии нет, сравнивать не с чем",IF(C25&lt;W25,"Поднять до границы маржи: сейчас маржа "&amp;ROUND(N25*100,0)&amp;"%"&amp;", минимум "&amp;ROUND(P25*100,0)&amp;"%",IF(AND(Y25="Да",L25=C25),"Оставить: у конкурента акция на один день, на неё не реагируем",IF(X25&lt;W25,IF(L25=C25,"Оставить: ориентир "&amp;ROUND(X25,0)&amp;" ₽"&amp;" ниже вашей минимальной маржи, дальше не снижаем","Снизить только до границы маржи: ориентир "&amp;ROUND(X25,0)&amp;" ₽"&amp;" ниже минимальной маржи"),IF(L25=C25,IF(AND(J25="Коридор рынка",D25&gt;='Настройки и правила'!$B$8),"Оставить: цена внутри коридора рынка",IF(ABS(X25-C25)&lt;0.5,"Оставить: цена соответствует стратегии","Оставить: до ориентира "&amp;ROUND(X25,0)&amp;" ₽"&amp;" меньше шага округления")),IF(ABS(Z25-X25)&gt;0.5,IF(L25&gt;C25,"Поднять","Снизить")&amp;": за один раз не больше "&amp;ROUND('Настройки и правила'!$B$4*100,0)&amp;"%"&amp;", до ориентира "&amp;ROUND(X25,0)&amp;" ₽"&amp;" дойдём за несколько шагов",IF(L25&gt;C25,"Поднять: дешевле ориентира "&amp;ROUND(X25,0)&amp;" ₽"&amp;" — маржу отдаём зря","Снизить: дороже ориентира "&amp;ROUND(X25,0)&amp;" ₽"&amp;" — рискуем продажами")))))))&amp;IF(AND(J25="Коридор рынка",D25&lt;'Настройки и правила'!$B$8,D25&gt;0),". Аналогов меньше "&amp;'Настройки и правила'!$B$8&amp;" — вместо коридора держимся медианы","")</f>
        <v>Снизить: дороже ориентира 2706 ₽ — рискуем продажами</v>
      </c>
      <c r="R25" s="12" t="n"/>
      <c r="T25" s="8" t="n">
        <v>1350</v>
      </c>
      <c r="U25" s="17" t="n">
        <v>0.15</v>
      </c>
      <c r="V25" s="8" t="n">
        <v>200</v>
      </c>
      <c r="W25" s="10">
        <f>(T25+V25)/(1-U25-P25)</f>
        <v>2123.2876712328766</v>
      </c>
      <c r="X25" s="10">
        <f>IF(D25=0,C25,IF(J25="Минимум рынка",E25,IF(J25="Медиана рынка",F25,IF(J25="Целевой индекс",F25*K25,IF(D25&lt;'Настройки и правила'!$B$8,F25,IF(C25&lt;G25,G25,IF(C25&gt;H25,H25,C25)))))))</f>
        <v>2706.2999999999997</v>
      </c>
      <c r="Y25" s="9" t="str">
        <f>'Рынок сегодня'!K25</f>
        <v>Нет</v>
      </c>
      <c r="Z25" s="10">
        <f>IF(Y25="Да",C25,MIN(MAX(X25,C25*(1-'Настройки и правила'!$B$4)),C25*(1+'Настройки и правила'!$B$4)))</f>
        <v>2706.2999999999997</v>
      </c>
      <c r="AA25" s="10">
        <f>IF((ROUND((Z25+'Настройки и правила'!$B$7)/'Настройки и правила'!$B$6,0)*'Настройки и правила'!$B$6-'Настройки и правила'!$B$7)&gt;C25*(1+'Настройки и правила'!$B$4),(ROUND((Z25+'Настройки и правила'!$B$7)/'Настройки и правила'!$B$6,0)*'Настройки и правила'!$B$6-'Настройки и правила'!$B$7)-'Настройки и правила'!$B$6,IF((ROUND((Z25+'Настройки и правила'!$B$7)/'Настройки и правила'!$B$6,0)*'Настройки и правила'!$B$6-'Настройки и правила'!$B$7)&lt;C25*(1-'Настройки и правила'!$B$4),(ROUND((Z25+'Настройки и правила'!$B$7)/'Настройки и правила'!$B$6,0)*'Настройки и правила'!$B$6-'Настройки и правила'!$B$7)+'Настройки и правила'!$B$6,(ROUND((Z25+'Настройки и правила'!$B$7)/'Настройки и правила'!$B$6,0)*'Настройки и правила'!$B$6-'Настройки и правила'!$B$7)))</f>
        <v>2690</v>
      </c>
      <c r="AB25" s="10">
        <f>MAX(AA25,ROUNDUP((W25+'Настройки и правила'!$B$7)/'Настройки и правила'!$B$6,0)*'Настройки и правила'!$B$6-'Настройки и правила'!$B$7)</f>
        <v>2690</v>
      </c>
    </row>
    <row r="27">
      <c r="A27" s="18" t="inlineStr">
        <is>
          <t>Жёлтые ячейки — ввод, их можно менять. Розовая — рекомендованная цена, считается сама. Как считается каждая колонка — лист «Настройки и правила».</t>
        </is>
      </c>
    </row>
    <row r="28">
      <c r="A28" s="18" t="inlineStr">
        <is>
          <t>Решает человек: цены на площадке ставите вы после проверки файла. Ниже минимальной маржи — никогда.</t>
        </is>
      </c>
    </row>
    <row r="29">
      <c r="A29" s="18" t="inlineStr">
        <is>
          <t>LC.STUDIO · La Chatte · +7 383 380-81-89 · info@la-chatte.com · Telegram @lcstudio · Пн–Вс 8–21 по Новосибирску</t>
        </is>
      </c>
    </row>
  </sheetData>
  <mergeCells count="5">
    <mergeCell ref="D4:I4"/>
    <mergeCell ref="T4:V4"/>
    <mergeCell ref="W4:AB4"/>
    <mergeCell ref="A4:C4"/>
    <mergeCell ref="J4:R4"/>
  </mergeCells>
  <conditionalFormatting sqref="M6:M25">
    <cfRule type="cellIs" priority="1" operator="greaterThan" dxfId="0">
      <formula>0</formula>
    </cfRule>
    <cfRule type="cellIs" priority="2" operator="lessThan" dxfId="1">
      <formula>0</formula>
    </cfRule>
  </conditionalFormatting>
  <dataValidations count="2">
    <dataValidation sqref="J6:J25" showDropDown="0" showInputMessage="0" showErrorMessage="0" allowBlank="1" type="list">
      <formula1>"Минимум рынка,Медиана рынка,Коридор рынка,Целевой индекс"</formula1>
    </dataValidation>
    <dataValidation sqref="R6:R25" showDropDown="0" showInputMessage="0" showErrorMessage="0" allowBlank="1" type="list">
      <formula1>"Да,Нет"</formula1>
    </dataValidation>
  </dataValidations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7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4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22" customWidth="1" min="11" max="11"/>
  </cols>
  <sheetData>
    <row r="1">
      <c r="A1" s="1" t="inlineStr">
        <is>
          <t>Цены аналогов в наличии сегодня</t>
        </is>
      </c>
    </row>
    <row r="2">
      <c r="A2" s="2" t="inlineStr">
        <is>
          <t>ПРИМЕР, ДАННЫЕ УСЛОВНЫЕ. Пустая ячейка — аналога нет или его нет в наличии. Строка — тот же товар, что в той же строке листа «Рекомендации».</t>
        </is>
      </c>
    </row>
    <row r="4">
      <c r="C4" s="19" t="inlineStr">
        <is>
          <t>Цена для покупателя у аналогов, ₽</t>
        </is>
      </c>
    </row>
    <row r="5" ht="42" customHeight="1">
      <c r="A5" s="5" t="inlineStr">
        <is>
          <t>Код товара</t>
        </is>
      </c>
      <c r="B5" s="5" t="inlineStr">
        <is>
          <t>Товар</t>
        </is>
      </c>
      <c r="C5" s="5" t="inlineStr">
        <is>
          <t>Аналог 1</t>
        </is>
      </c>
      <c r="D5" s="5" t="inlineStr">
        <is>
          <t>Аналог 2</t>
        </is>
      </c>
      <c r="E5" s="5" t="inlineStr">
        <is>
          <t>Аналог 3</t>
        </is>
      </c>
      <c r="F5" s="5" t="inlineStr">
        <is>
          <t>Аналог 4</t>
        </is>
      </c>
      <c r="G5" s="5" t="inlineStr">
        <is>
          <t>Аналог 5</t>
        </is>
      </c>
      <c r="H5" s="5" t="inlineStr">
        <is>
          <t>Аналог 6</t>
        </is>
      </c>
      <c r="I5" s="5" t="inlineStr">
        <is>
          <t>Аналог 7</t>
        </is>
      </c>
      <c r="J5" s="5" t="inlineStr">
        <is>
          <t>Аналог 8</t>
        </is>
      </c>
      <c r="K5" s="5" t="inlineStr">
        <is>
          <t>Минимум сегодня — однодневная акция конкурента</t>
        </is>
      </c>
    </row>
    <row r="6">
      <c r="A6" s="7" t="str">
        <f>Рекомендации!A6</f>
        <v>EK-001</v>
      </c>
      <c r="B6" s="20" t="str">
        <f>Рекомендации!B6</f>
        <v>Чайник 1,7 л, стекло, подсветка</v>
      </c>
      <c r="C6" s="21" t="n">
        <v>2090</v>
      </c>
      <c r="D6" s="21" t="n">
        <v>2190</v>
      </c>
      <c r="E6" s="21" t="n">
        <v>2290</v>
      </c>
      <c r="F6" s="21" t="n">
        <v>2190</v>
      </c>
      <c r="G6" s="21" t="n">
        <v>2390</v>
      </c>
      <c r="H6" s="21" t="n">
        <v>2490</v>
      </c>
      <c r="I6" s="21" t="n">
        <v>2150</v>
      </c>
      <c r="J6" s="21" t="n"/>
      <c r="K6" s="22" t="inlineStr">
        <is>
          <t>Нет</t>
        </is>
      </c>
    </row>
    <row r="7">
      <c r="A7" s="7" t="str">
        <f>Рекомендации!A7</f>
        <v>EK-002</v>
      </c>
      <c r="B7" s="20" t="str">
        <f>Рекомендации!B7</f>
        <v>Чайник 1,7 л, нержавеющая сталь</v>
      </c>
      <c r="C7" s="21" t="n">
        <v>2590</v>
      </c>
      <c r="D7" s="21" t="n">
        <v>2690</v>
      </c>
      <c r="E7" s="21" t="n">
        <v>2790</v>
      </c>
      <c r="F7" s="21" t="n">
        <v>2650</v>
      </c>
      <c r="G7" s="21" t="n">
        <v>2890</v>
      </c>
      <c r="H7" s="21" t="n">
        <v>2750</v>
      </c>
      <c r="I7" s="21" t="n"/>
      <c r="J7" s="21" t="n"/>
      <c r="K7" s="22" t="inlineStr">
        <is>
          <t>Нет</t>
        </is>
      </c>
    </row>
    <row r="8">
      <c r="A8" s="7" t="str">
        <f>Рекомендации!A8</f>
        <v>EK-003</v>
      </c>
      <c r="B8" s="20" t="str">
        <f>Рекомендации!B8</f>
        <v>Чайник 1,5 л, пластик</v>
      </c>
      <c r="C8" s="21" t="n">
        <v>1190</v>
      </c>
      <c r="D8" s="21" t="n">
        <v>1290</v>
      </c>
      <c r="E8" s="21" t="n">
        <v>1350</v>
      </c>
      <c r="F8" s="21" t="n">
        <v>1390</v>
      </c>
      <c r="G8" s="21" t="n">
        <v>1450</v>
      </c>
      <c r="H8" s="21" t="n"/>
      <c r="I8" s="21" t="n"/>
      <c r="J8" s="21" t="n"/>
      <c r="K8" s="22" t="inlineStr">
        <is>
          <t>Нет</t>
        </is>
      </c>
    </row>
    <row r="9">
      <c r="A9" s="7" t="str">
        <f>Рекомендации!A9</f>
        <v>EK-004</v>
      </c>
      <c r="B9" s="20" t="str">
        <f>Рекомендации!B9</f>
        <v>Чайник 1,7 л, стекло, выбор температуры</v>
      </c>
      <c r="C9" s="21" t="n">
        <v>2790</v>
      </c>
      <c r="D9" s="21" t="n">
        <v>3390</v>
      </c>
      <c r="E9" s="21" t="n">
        <v>3490</v>
      </c>
      <c r="F9" s="21" t="n">
        <v>3590</v>
      </c>
      <c r="G9" s="21" t="n">
        <v>3450</v>
      </c>
      <c r="H9" s="21" t="n">
        <v>3690</v>
      </c>
      <c r="I9" s="21" t="n"/>
      <c r="J9" s="21" t="n"/>
      <c r="K9" s="22" t="inlineStr">
        <is>
          <t>Да</t>
        </is>
      </c>
    </row>
    <row r="10">
      <c r="A10" s="7" t="str">
        <f>Рекомендации!A10</f>
        <v>EK-005</v>
      </c>
      <c r="B10" s="20" t="str">
        <f>Рекомендации!B10</f>
        <v>Чайник дорожный 1,0 л</v>
      </c>
      <c r="C10" s="21" t="n">
        <v>1490</v>
      </c>
      <c r="D10" s="21" t="n">
        <v>1590</v>
      </c>
      <c r="E10" s="21" t="n">
        <v>1690</v>
      </c>
      <c r="F10" s="21" t="n">
        <v>1790</v>
      </c>
      <c r="G10" s="21" t="n">
        <v>1890</v>
      </c>
      <c r="H10" s="21" t="n">
        <v>1650</v>
      </c>
      <c r="I10" s="21" t="n">
        <v>1750</v>
      </c>
      <c r="J10" s="21" t="n"/>
      <c r="K10" s="22" t="inlineStr">
        <is>
          <t>Нет</t>
        </is>
      </c>
    </row>
    <row r="11">
      <c r="A11" s="7" t="str">
        <f>Рекомендации!A11</f>
        <v>EK-006</v>
      </c>
      <c r="B11" s="20" t="str">
        <f>Рекомендации!B11</f>
        <v>Чайник 1,7 л, керамика</v>
      </c>
      <c r="C11" s="21" t="n">
        <v>3790</v>
      </c>
      <c r="D11" s="21" t="n">
        <v>3990</v>
      </c>
      <c r="E11" s="21" t="n">
        <v>4190</v>
      </c>
      <c r="F11" s="21" t="n">
        <v>4290</v>
      </c>
      <c r="G11" s="21" t="n">
        <v>4390</v>
      </c>
      <c r="H11" s="21" t="n">
        <v>4090</v>
      </c>
      <c r="I11" s="21" t="n"/>
      <c r="J11" s="21" t="n"/>
      <c r="K11" s="22" t="inlineStr">
        <is>
          <t>Нет</t>
        </is>
      </c>
    </row>
    <row r="12">
      <c r="A12" s="7" t="str">
        <f>Рекомендации!A12</f>
        <v>EK-007</v>
      </c>
      <c r="B12" s="20" t="str">
        <f>Рекомендации!B12</f>
        <v>Чайник 1,8 л, двойные стенки</v>
      </c>
      <c r="C12" s="21" t="n">
        <v>2690</v>
      </c>
      <c r="D12" s="21" t="n">
        <v>2790</v>
      </c>
      <c r="E12" s="21" t="n">
        <v>2890</v>
      </c>
      <c r="F12" s="21" t="n">
        <v>2750</v>
      </c>
      <c r="G12" s="21" t="n">
        <v>2990</v>
      </c>
      <c r="H12" s="21" t="n"/>
      <c r="I12" s="21" t="n"/>
      <c r="J12" s="21" t="n"/>
      <c r="K12" s="22" t="inlineStr">
        <is>
          <t>Нет</t>
        </is>
      </c>
    </row>
    <row r="13">
      <c r="A13" s="7" t="str">
        <f>Рекомендации!A13</f>
        <v>EK-008</v>
      </c>
      <c r="B13" s="20" t="str">
        <f>Рекомендации!B13</f>
        <v>Термопот 3,0 л</v>
      </c>
      <c r="C13" s="21" t="n">
        <v>3790</v>
      </c>
      <c r="D13" s="21" t="n">
        <v>3890</v>
      </c>
      <c r="E13" s="21" t="n">
        <v>3990</v>
      </c>
      <c r="F13" s="21" t="n">
        <v>4090</v>
      </c>
      <c r="G13" s="21" t="n">
        <v>4190</v>
      </c>
      <c r="H13" s="21" t="n">
        <v>3950</v>
      </c>
      <c r="I13" s="21" t="n"/>
      <c r="J13" s="21" t="n"/>
      <c r="K13" s="22" t="inlineStr">
        <is>
          <t>Нет</t>
        </is>
      </c>
    </row>
    <row r="14">
      <c r="A14" s="7" t="str">
        <f>Рекомендации!A14</f>
        <v>EK-009</v>
      </c>
      <c r="B14" s="20" t="str">
        <f>Рекомендации!B14</f>
        <v>Термопот 5,0 л</v>
      </c>
      <c r="C14" s="21" t="n">
        <v>4990</v>
      </c>
      <c r="D14" s="21" t="n">
        <v>5190</v>
      </c>
      <c r="E14" s="21" t="n"/>
      <c r="F14" s="21" t="n"/>
      <c r="G14" s="21" t="n"/>
      <c r="H14" s="21" t="n"/>
      <c r="I14" s="21" t="n"/>
      <c r="J14" s="21" t="n"/>
      <c r="K14" s="22" t="inlineStr">
        <is>
          <t>Нет</t>
        </is>
      </c>
    </row>
    <row r="15">
      <c r="A15" s="7" t="str">
        <f>Рекомендации!A15</f>
        <v>EK-010</v>
      </c>
      <c r="B15" s="20" t="str">
        <f>Рекомендации!B15</f>
        <v>Чайник 1,7 л, стекло, базовый</v>
      </c>
      <c r="C15" s="21" t="n">
        <v>1390</v>
      </c>
      <c r="D15" s="21" t="n">
        <v>1490</v>
      </c>
      <c r="E15" s="21" t="n">
        <v>1550</v>
      </c>
      <c r="F15" s="21" t="n">
        <v>1590</v>
      </c>
      <c r="G15" s="21" t="n"/>
      <c r="H15" s="21" t="n"/>
      <c r="I15" s="21" t="n"/>
      <c r="J15" s="21" t="n"/>
      <c r="K15" s="22" t="inlineStr">
        <is>
          <t>Нет</t>
        </is>
      </c>
    </row>
    <row r="16">
      <c r="A16" s="7" t="str">
        <f>Рекомендации!A16</f>
        <v>EK-011</v>
      </c>
      <c r="B16" s="20" t="str">
        <f>Рекомендации!B16</f>
        <v>Чайник-мини 0,8 л</v>
      </c>
      <c r="C16" s="21" t="n">
        <v>1190</v>
      </c>
      <c r="D16" s="21" t="n">
        <v>1250</v>
      </c>
      <c r="E16" s="21" t="n">
        <v>1290</v>
      </c>
      <c r="F16" s="21" t="n">
        <v>1300</v>
      </c>
      <c r="G16" s="21" t="n">
        <v>1390</v>
      </c>
      <c r="H16" s="21" t="n"/>
      <c r="I16" s="21" t="n"/>
      <c r="J16" s="21" t="n"/>
      <c r="K16" s="22" t="inlineStr">
        <is>
          <t>Нет</t>
        </is>
      </c>
    </row>
    <row r="17">
      <c r="A17" s="7" t="str">
        <f>Рекомендации!A17</f>
        <v>EK-012</v>
      </c>
      <c r="B17" s="20" t="str">
        <f>Рекомендации!B17</f>
        <v>Чайник 2,0 л, сталь</v>
      </c>
      <c r="C17" s="21" t="n">
        <v>2390</v>
      </c>
      <c r="D17" s="21" t="n">
        <v>2490</v>
      </c>
      <c r="E17" s="21" t="n">
        <v>2590</v>
      </c>
      <c r="F17" s="21" t="n">
        <v>2690</v>
      </c>
      <c r="G17" s="21" t="n">
        <v>2450</v>
      </c>
      <c r="H17" s="21" t="n"/>
      <c r="I17" s="21" t="n"/>
      <c r="J17" s="21" t="n"/>
      <c r="K17" s="22" t="inlineStr">
        <is>
          <t>Нет</t>
        </is>
      </c>
    </row>
    <row r="18">
      <c r="A18" s="7" t="str">
        <f>Рекомендации!A18</f>
        <v>EK-013</v>
      </c>
      <c r="B18" s="20" t="str">
        <f>Рекомендации!B18</f>
        <v>Чайник с заварочником 1,7 л</v>
      </c>
      <c r="C18" s="21" t="n">
        <v>3190</v>
      </c>
      <c r="D18" s="21" t="n">
        <v>3290</v>
      </c>
      <c r="E18" s="21" t="n">
        <v>3390</v>
      </c>
      <c r="F18" s="21" t="n">
        <v>3350</v>
      </c>
      <c r="G18" s="21" t="n">
        <v>3450</v>
      </c>
      <c r="H18" s="21" t="n"/>
      <c r="I18" s="21" t="n"/>
      <c r="J18" s="21" t="n"/>
      <c r="K18" s="22" t="inlineStr">
        <is>
          <t>Нет</t>
        </is>
      </c>
    </row>
    <row r="19">
      <c r="A19" s="7" t="str">
        <f>Рекомендации!A19</f>
        <v>EK-014</v>
      </c>
      <c r="B19" s="20" t="str">
        <f>Рекомендации!B19</f>
        <v>Чайник 1,7 л, управление со смартфона</v>
      </c>
      <c r="C19" s="21" t="n">
        <v>4490</v>
      </c>
      <c r="D19" s="21" t="n">
        <v>4590</v>
      </c>
      <c r="E19" s="21" t="n">
        <v>4690</v>
      </c>
      <c r="F19" s="21" t="n">
        <v>4550</v>
      </c>
      <c r="G19" s="21" t="n">
        <v>4790</v>
      </c>
      <c r="H19" s="21" t="n">
        <v>4650</v>
      </c>
      <c r="I19" s="21" t="n"/>
      <c r="J19" s="21" t="n"/>
      <c r="K19" s="22" t="inlineStr">
        <is>
          <t>Нет</t>
        </is>
      </c>
    </row>
    <row r="20">
      <c r="A20" s="7" t="str">
        <f>Рекомендации!A20</f>
        <v>EK-015</v>
      </c>
      <c r="B20" s="20" t="str">
        <f>Рекомендации!B20</f>
        <v>Чайник 1,2 л, стекло</v>
      </c>
      <c r="C20" s="21" t="n">
        <v>1690</v>
      </c>
      <c r="D20" s="21" t="n">
        <v>1750</v>
      </c>
      <c r="E20" s="21" t="n">
        <v>1790</v>
      </c>
      <c r="F20" s="21" t="n">
        <v>1850</v>
      </c>
      <c r="G20" s="21" t="n">
        <v>1890</v>
      </c>
      <c r="H20" s="21" t="n">
        <v>1990</v>
      </c>
      <c r="I20" s="21" t="n"/>
      <c r="J20" s="21" t="n"/>
      <c r="K20" s="22" t="inlineStr">
        <is>
          <t>Нет</t>
        </is>
      </c>
    </row>
    <row r="21">
      <c r="A21" s="7" t="str">
        <f>Рекомендации!A21</f>
        <v>EK-016</v>
      </c>
      <c r="B21" s="20" t="str">
        <f>Рекомендации!B21</f>
        <v>Чайник 1,7 л, пластик, белый</v>
      </c>
      <c r="C21" s="21" t="n">
        <v>1490</v>
      </c>
      <c r="D21" s="21" t="n">
        <v>1550</v>
      </c>
      <c r="E21" s="21" t="n">
        <v>1590</v>
      </c>
      <c r="F21" s="21" t="n">
        <v>1600</v>
      </c>
      <c r="G21" s="21" t="n">
        <v>1690</v>
      </c>
      <c r="H21" s="21" t="n"/>
      <c r="I21" s="21" t="n"/>
      <c r="J21" s="21" t="n"/>
      <c r="K21" s="22" t="inlineStr">
        <is>
          <t>Нет</t>
        </is>
      </c>
    </row>
    <row r="22">
      <c r="A22" s="7" t="str">
        <f>Рекомендации!A22</f>
        <v>EK-017</v>
      </c>
      <c r="B22" s="20" t="str">
        <f>Рекомендации!B22</f>
        <v>Чайник 1,5 л, металл, ретро</v>
      </c>
      <c r="C22" s="21" t="n">
        <v>3190</v>
      </c>
      <c r="D22" s="21" t="n">
        <v>3290</v>
      </c>
      <c r="E22" s="21" t="n">
        <v>3390</v>
      </c>
      <c r="F22" s="21" t="n">
        <v>3290</v>
      </c>
      <c r="G22" s="21" t="n">
        <v>3490</v>
      </c>
      <c r="H22" s="21" t="n"/>
      <c r="I22" s="21" t="n"/>
      <c r="J22" s="21" t="n"/>
      <c r="K22" s="22" t="inlineStr">
        <is>
          <t>Нет</t>
        </is>
      </c>
    </row>
    <row r="23">
      <c r="A23" s="7" t="str">
        <f>Рекомендации!A23</f>
        <v>EK-018</v>
      </c>
      <c r="B23" s="20" t="str">
        <f>Рекомендации!B23</f>
        <v>Термопот 4,0 л, с таймером</v>
      </c>
      <c r="C23" s="21" t="n">
        <v>3690</v>
      </c>
      <c r="D23" s="21" t="n">
        <v>4490</v>
      </c>
      <c r="E23" s="21" t="n">
        <v>4590</v>
      </c>
      <c r="F23" s="21" t="n">
        <v>4690</v>
      </c>
      <c r="G23" s="21" t="n">
        <v>4790</v>
      </c>
      <c r="H23" s="21" t="n"/>
      <c r="I23" s="21" t="n"/>
      <c r="J23" s="21" t="n"/>
      <c r="K23" s="22" t="inlineStr">
        <is>
          <t>Да</t>
        </is>
      </c>
    </row>
    <row r="24">
      <c r="A24" s="7" t="str">
        <f>Рекомендации!A24</f>
        <v>EK-019</v>
      </c>
      <c r="B24" s="20" t="str">
        <f>Рекомендации!B24</f>
        <v>Чайник 1,7 л, стекло, чёрный</v>
      </c>
      <c r="C24" s="21" t="n">
        <v>2190</v>
      </c>
      <c r="D24" s="21" t="n">
        <v>2290</v>
      </c>
      <c r="E24" s="21" t="n">
        <v>2390</v>
      </c>
      <c r="F24" s="21" t="n">
        <v>2490</v>
      </c>
      <c r="G24" s="21" t="n">
        <v>2590</v>
      </c>
      <c r="H24" s="21" t="n">
        <v>2350</v>
      </c>
      <c r="I24" s="21" t="n"/>
      <c r="J24" s="21" t="n"/>
      <c r="K24" s="22" t="inlineStr">
        <is>
          <t>Нет</t>
        </is>
      </c>
    </row>
    <row r="25">
      <c r="A25" s="7" t="str">
        <f>Рекомендации!A25</f>
        <v>EK-020</v>
      </c>
      <c r="B25" s="20" t="str">
        <f>Рекомендации!B25</f>
        <v>Чайник 1,7 л, сталь, матовый</v>
      </c>
      <c r="C25" s="21" t="n">
        <v>2690</v>
      </c>
      <c r="D25" s="21" t="n">
        <v>2790</v>
      </c>
      <c r="E25" s="21" t="n">
        <v>2890</v>
      </c>
      <c r="F25" s="21" t="n">
        <v>2750</v>
      </c>
      <c r="G25" s="21" t="n">
        <v>2850</v>
      </c>
      <c r="H25" s="21" t="n"/>
      <c r="I25" s="21" t="n"/>
      <c r="J25" s="21" t="n"/>
      <c r="K25" s="22" t="inlineStr">
        <is>
          <t>Нет</t>
        </is>
      </c>
    </row>
    <row r="27">
      <c r="A27" s="18" t="inlineStr">
        <is>
          <t>LC.STUDIO · La Chatte · +7 383 380-81-89 · info@la-chatte.com · Telegram @lcstudio · Пн–Вс 8–21 по Новосибирску</t>
        </is>
      </c>
    </row>
  </sheetData>
  <mergeCells count="1">
    <mergeCell ref="C4:J4"/>
  </mergeCells>
  <dataValidations count="1">
    <dataValidation sqref="K6:K25" showDropDown="0" showInputMessage="0" showErrorMessage="0" allowBlank="1" type="list">
      <formula1>"Да,Нет"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4" customWidth="1" min="2" max="2"/>
    <col width="90" customWidth="1" min="3" max="3"/>
  </cols>
  <sheetData>
    <row r="1">
      <c r="A1" s="1" t="inlineStr">
        <is>
          <t>Настройки расчёта и как читать файл</t>
        </is>
      </c>
    </row>
    <row r="2">
      <c r="A2" s="2" t="inlineStr">
        <is>
          <t>ПРИМЕР, ДАННЫЕ УСЛОВНЫЕ. Настройки можно менять — рекомендации пересчитаются. В рабочем контуре их задают на товар или группу.</t>
        </is>
      </c>
    </row>
    <row r="3">
      <c r="A3" s="23" t="inlineStr">
        <is>
          <t>Настройка</t>
        </is>
      </c>
      <c r="B3" s="23" t="inlineStr">
        <is>
          <t>Значение</t>
        </is>
      </c>
      <c r="C3" s="23" t="inlineStr">
        <is>
          <t>Что значит</t>
        </is>
      </c>
    </row>
    <row r="4">
      <c r="A4" s="7" t="inlineStr">
        <is>
          <t>Наибольшее изменение цены за один раз</t>
        </is>
      </c>
      <c r="B4" s="24" t="n">
        <v>0.1</v>
      </c>
      <c r="C4" s="7" t="inlineStr">
        <is>
          <t>Дальше — на следующий день или после проверки. Одна чужая опечатка в цене не утащит за собой ваши</t>
        </is>
      </c>
    </row>
    <row r="5">
      <c r="A5" s="7" t="inlineStr">
        <is>
          <t>Порог: изменения меньше этого не предлагаем</t>
        </is>
      </c>
      <c r="B5" s="24" t="n">
        <v>0.01</v>
      </c>
      <c r="C5" s="7" t="inlineStr">
        <is>
          <t>Чтобы не дёргать цену ради копеек</t>
        </is>
      </c>
    </row>
    <row r="6">
      <c r="A6" s="7" t="inlineStr">
        <is>
          <t>Округление: шаг, ₽</t>
        </is>
      </c>
      <c r="B6" s="25" t="n">
        <v>100</v>
      </c>
      <c r="C6" s="7" t="inlineStr">
        <is>
          <t>Цена меняется ступенями по 100 ₽</t>
        </is>
      </c>
    </row>
    <row r="7">
      <c r="A7" s="7" t="inlineStr">
        <is>
          <t>Округление: окончание, ₽</t>
        </is>
      </c>
      <c r="B7" s="25" t="n">
        <v>10</v>
      </c>
      <c r="C7" s="7" t="inlineStr">
        <is>
          <t>10 = цена оканчивается на 90: 2 090, 2 190. Округляем до ближайшей такой цены, но не дальше наибольшего изменения за раз</t>
        </is>
      </c>
    </row>
    <row r="8">
      <c r="A8" s="7" t="inlineStr">
        <is>
          <t>Минимум аналогов для коридора</t>
        </is>
      </c>
      <c r="B8" s="26" t="n">
        <v>3</v>
      </c>
      <c r="C8" s="7" t="inlineStr">
        <is>
          <t>Меньше — коридор не строим, вместо него держимся медианы</t>
        </is>
      </c>
    </row>
    <row r="9">
      <c r="A9" s="7" t="inlineStr">
        <is>
          <t>Коридор: нижний перцентиль</t>
        </is>
      </c>
      <c r="B9" s="24" t="n">
        <v>0.05</v>
      </c>
      <c r="C9" s="7" t="inlineStr">
        <is>
          <t>Отбрасываем ~5% самых дешёвых предложений: случайные и ошибочные цены</t>
        </is>
      </c>
    </row>
    <row r="10">
      <c r="A10" s="7" t="inlineStr">
        <is>
          <t>Коридор: верхний перцентиль</t>
        </is>
      </c>
      <c r="B10" s="24" t="n">
        <v>0.8</v>
      </c>
      <c r="C10" s="7" t="inlineStr">
        <is>
          <t>Отбрасываем ~20% самых дорогих предложений</t>
        </is>
      </c>
    </row>
    <row r="12">
      <c r="A12" s="2" t="inlineStr">
        <is>
          <t>КАК СЧИТАЕТСЯ</t>
        </is>
      </c>
    </row>
    <row r="13" ht="16" customHeight="1">
      <c r="A13" s="27" t="inlineStr">
        <is>
          <t>Мин. рынка, медиана, коридор</t>
        </is>
      </c>
      <c r="B13" s="7" t="inlineStr">
        <is>
          <t>По ценам аналогов в наличии на листе «Рынок сегодня». Коридор — от 5-го до 80-го перцентиля.</t>
        </is>
      </c>
      <c r="C13" s="28" t="n"/>
    </row>
    <row r="14" ht="16" customHeight="1">
      <c r="A14" s="27" t="inlineStr">
        <is>
          <t>Индекс цены</t>
        </is>
      </c>
      <c r="B14" s="7" t="inlineStr">
        <is>
          <t>Ваша цена ÷ медиана рынка. 1,00 — как рынок, 1,05 — на 5% дороже, 0,95 — на 5% дешевле.</t>
        </is>
      </c>
      <c r="C14" s="28" t="n"/>
    </row>
    <row r="15" ht="16" customHeight="1">
      <c r="A15" s="27" t="inlineStr">
        <is>
          <t>Стратегия «Минимум рынка»</t>
        </is>
      </c>
      <c r="B15" s="7" t="inlineStr">
        <is>
          <t>Ориентир — самый дешёвый аналог в наличии.</t>
        </is>
      </c>
      <c r="C15" s="28" t="n"/>
    </row>
    <row r="16" ht="16" customHeight="1">
      <c r="A16" s="27" t="inlineStr">
        <is>
          <t>Стратегия «Медиана рынка»</t>
        </is>
      </c>
      <c r="B16" s="7" t="inlineStr">
        <is>
          <t>Ориентир — середина рынка: половина предложений дешевле, половина дороже.</t>
        </is>
      </c>
      <c r="C16" s="28" t="n"/>
    </row>
    <row r="17" ht="16" customHeight="1">
      <c r="A17" s="27" t="inlineStr">
        <is>
          <t>Стратегия «Коридор рынка»</t>
        </is>
      </c>
      <c r="B17" s="7" t="inlineStr">
        <is>
          <t>Цена внутри коридора — не трогаем. Вышла — ориентир на ближайшую границу коридора.</t>
        </is>
      </c>
      <c r="C17" s="28" t="n"/>
    </row>
    <row r="18" ht="16" customHeight="1">
      <c r="A18" s="27" t="inlineStr">
        <is>
          <t>Стратегия «Целевой индекс»</t>
        </is>
      </c>
      <c r="B18" s="7" t="inlineStr">
        <is>
          <t>Ориентир = медиана рынка × целевой индекс. 0,98 — на 2% дешевле медианы.</t>
        </is>
      </c>
      <c r="C18" s="28" t="n"/>
    </row>
    <row r="19" ht="30" customHeight="1">
      <c r="A19" s="27" t="inlineStr">
        <is>
          <t>Нижняя граница по марже</t>
        </is>
      </c>
      <c r="B19" s="7" t="inlineStr">
        <is>
          <t>(себестоимость + логистика) ÷ (1 − комиссия − минимальная маржа). Ниже неё рекомендация не опускается никогда.</t>
        </is>
      </c>
      <c r="C19" s="28" t="n"/>
    </row>
    <row r="20" ht="16" customHeight="1">
      <c r="A20" s="27" t="inlineStr">
        <is>
          <t>Маржа</t>
        </is>
      </c>
      <c r="B20" s="7" t="inlineStr">
        <is>
          <t>(цена − себестоимость − логистика − комиссия × цена) ÷ цена.</t>
        </is>
      </c>
      <c r="C20" s="28" t="n"/>
    </row>
    <row r="21" ht="16" customHeight="1">
      <c r="A21" s="27" t="inlineStr">
        <is>
          <t>С учётом шага</t>
        </is>
      </c>
      <c r="B21" s="7" t="inlineStr">
        <is>
          <t>Ориентир, но не дальше наибольшего изменения за раз от текущей цены.</t>
        </is>
      </c>
      <c r="C21" s="28" t="n"/>
    </row>
    <row r="22" ht="30" customHeight="1">
      <c r="A22" s="27" t="inlineStr">
        <is>
          <t>Однодневная акция конкурента</t>
        </is>
      </c>
      <c r="B22" s="7" t="inlineStr">
        <is>
          <t>Цену не трогаем: продажи отвечают на цену с задержкой, на однодневные скачки не реагируем. В рабочем контуре это ловят скользящие средние.</t>
        </is>
      </c>
      <c r="C22" s="28" t="n"/>
    </row>
    <row r="23" ht="30" customHeight="1">
      <c r="A23" s="27" t="inlineStr">
        <is>
          <t>Рекомендованная цена</t>
        </is>
      </c>
      <c r="B23" s="7" t="inlineStr">
        <is>
          <t>Округлённый ориентир с учётом шага, но не ниже границы по марже. Если отличие от текущей меньше порога — оставляем текущую.</t>
        </is>
      </c>
      <c r="C23" s="28" t="n"/>
    </row>
    <row r="24" ht="30" customHeight="1">
      <c r="A24" s="27" t="inlineStr">
        <is>
          <t>Утвердить</t>
        </is>
      </c>
      <c r="B24" s="7" t="inlineStr">
        <is>
          <t>Ставит человек. Цены на площадке меняете вы; автоматическая передача цен — отдельный этап после пилота.</t>
        </is>
      </c>
      <c r="C24" s="28" t="n"/>
    </row>
    <row r="25" ht="16" customHeight="1">
      <c r="A25" s="27" t="inlineStr">
        <is>
          <t>Порядок строк</t>
        </is>
      </c>
      <c r="B25" s="7" t="inlineStr">
        <is>
          <t>Строка на листе «Рынок сегодня» — тот же товар, что в той же строке листа «Рекомендации».</t>
        </is>
      </c>
      <c r="C25" s="28" t="n"/>
    </row>
    <row r="27">
      <c r="A27" s="18" t="inlineStr">
        <is>
          <t>LC.STUDIO · La Chatte · +7 383 380-81-89 · info@la-chatte.com · Telegram @lcstudio · Пн–Вс 8–21 по Новосибирску</t>
        </is>
      </c>
    </row>
  </sheetData>
  <mergeCells count="13">
    <mergeCell ref="B13:C13"/>
    <mergeCell ref="B21:C21"/>
    <mergeCell ref="B16:C16"/>
    <mergeCell ref="B24:C24"/>
    <mergeCell ref="B15:C15"/>
    <mergeCell ref="B25:C25"/>
    <mergeCell ref="B19:C19"/>
    <mergeCell ref="B20:C20"/>
    <mergeCell ref="B23:C23"/>
    <mergeCell ref="B22:C22"/>
    <mergeCell ref="B14:C14"/>
    <mergeCell ref="B17:C17"/>
    <mergeCell ref="B18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2026-09-12T03:03:58Z</dcterms:created>
  <dcterms:modified xmlns:dcterms="http://purl.org/dc/terms/" xmlns:xsi="http://www.w3.org/2001/XMLSchema-instance" xsi:type="dcterms:W3CDTF">2026-09-12T03:03:58Z</dcterms:modified>
</cp:coreProperties>
</file>